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47e8a83c8c4be7e/Documents/FIFe/Breeding Statistics/2023/"/>
    </mc:Choice>
  </mc:AlternateContent>
  <bookViews>
    <workbookView xWindow="0" yWindow="0" windowWidth="28800" windowHeight="12150"/>
  </bookViews>
  <sheets>
    <sheet name="Intro" sheetId="7" r:id="rId1"/>
    <sheet name="Cat 1" sheetId="1" r:id="rId2"/>
    <sheet name="Cat 2" sheetId="9" r:id="rId3"/>
    <sheet name="Cat 3" sheetId="10" r:id="rId4"/>
    <sheet name="Cat 4" sheetId="11" r:id="rId5"/>
    <sheet name="Non" sheetId="12" r:id="rId6"/>
    <sheet name="XLH XSH" sheetId="13" r:id="rId7"/>
    <sheet name="EMS" sheetId="8" state="hidden" r:id="rId8"/>
  </sheets>
  <externalReferences>
    <externalReference r:id="rId9"/>
  </externalReferences>
  <definedNames>
    <definedName name="_Toc521901253" localSheetId="1">'Cat 1'!#REF!</definedName>
    <definedName name="_Toc521901253" localSheetId="2">'Cat 2'!#REF!</definedName>
    <definedName name="_Toc521901253" localSheetId="3">'Cat 3'!#REF!</definedName>
    <definedName name="_Toc521901253" localSheetId="4">'Cat 4'!#REF!</definedName>
    <definedName name="_Toc521901253" localSheetId="5">Non!#REF!</definedName>
    <definedName name="_Toc521901253" localSheetId="6">'XLH XSH'!#REF!</definedName>
    <definedName name="_Toc521901254" localSheetId="1">'Cat 1'!#REF!</definedName>
    <definedName name="_Toc521901254" localSheetId="2">'Cat 2'!#REF!</definedName>
    <definedName name="_Toc521901254" localSheetId="3">'Cat 3'!#REF!</definedName>
    <definedName name="_Toc521901254" localSheetId="4">'Cat 4'!#REF!</definedName>
    <definedName name="_Toc521901254" localSheetId="5">Non!#REF!</definedName>
    <definedName name="_Toc521901254" localSheetId="6">'XLH XSH'!#REF!</definedName>
    <definedName name="_Toc521901257" localSheetId="1">'Cat 1'!#REF!</definedName>
    <definedName name="_Toc521901257" localSheetId="2">'Cat 2'!#REF!</definedName>
    <definedName name="_Toc521901257" localSheetId="3">'Cat 3'!#REF!</definedName>
    <definedName name="_Toc521901257" localSheetId="4">'Cat 4'!#REF!</definedName>
    <definedName name="_Toc521901257" localSheetId="5">Non!#REF!</definedName>
    <definedName name="_Toc521901257" localSheetId="6">'XLH XSH'!#REF!</definedName>
    <definedName name="_Toc521901258" localSheetId="1">'Cat 1'!#REF!</definedName>
    <definedName name="_Toc521901258" localSheetId="2">'Cat 2'!#REF!</definedName>
    <definedName name="_Toc521901258" localSheetId="3">'Cat 3'!#REF!</definedName>
    <definedName name="_Toc521901258" localSheetId="4">'Cat 4'!#REF!</definedName>
    <definedName name="_Toc521901258" localSheetId="5">Non!#REF!</definedName>
    <definedName name="_Toc521901258" localSheetId="6">'XLH XSH'!#REF!</definedName>
    <definedName name="_Toc521901261" localSheetId="1">'Cat 1'!#REF!</definedName>
    <definedName name="_Toc521901261" localSheetId="2">'Cat 2'!#REF!</definedName>
    <definedName name="_Toc521901261" localSheetId="3">'Cat 3'!#REF!</definedName>
    <definedName name="_Toc521901261" localSheetId="4">'Cat 4'!#REF!</definedName>
    <definedName name="_Toc521901261" localSheetId="5">Non!#REF!</definedName>
    <definedName name="_Toc521901261" localSheetId="6">'XLH XSH'!#REF!</definedName>
    <definedName name="_Toc521901262" localSheetId="1">'Cat 1'!#REF!</definedName>
    <definedName name="_Toc521901262" localSheetId="2">'Cat 2'!#REF!</definedName>
    <definedName name="_Toc521901262" localSheetId="3">'Cat 3'!#REF!</definedName>
    <definedName name="_Toc521901262" localSheetId="4">'Cat 4'!#REF!</definedName>
    <definedName name="_Toc521901262" localSheetId="5">Non!#REF!</definedName>
    <definedName name="_Toc521901262" localSheetId="6">'XLH XSH'!#REF!</definedName>
    <definedName name="_Toc521901263" localSheetId="1">'Cat 1'!#REF!</definedName>
    <definedName name="_Toc521901263" localSheetId="2">'Cat 2'!#REF!</definedName>
    <definedName name="_Toc521901263" localSheetId="3">'Cat 3'!#REF!</definedName>
    <definedName name="_Toc521901263" localSheetId="4">'Cat 4'!#REF!</definedName>
    <definedName name="_Toc521901263" localSheetId="5">Non!#REF!</definedName>
    <definedName name="_Toc521901263" localSheetId="6">'XLH XSH'!#REF!</definedName>
    <definedName name="Language">'[1]Country codes'!$I$2:$I$4</definedName>
    <definedName name="Languages">Intro!$W$2:$W$4</definedName>
    <definedName name="_xlnm.Print_Area" localSheetId="1">'Cat 1'!$A:$F</definedName>
    <definedName name="_xlnm.Print_Area" localSheetId="2">'Cat 2'!$A:$F</definedName>
    <definedName name="_xlnm.Print_Area" localSheetId="3">'Cat 3'!$A:$F</definedName>
    <definedName name="_xlnm.Print_Area" localSheetId="4">'Cat 4'!$A:$F</definedName>
    <definedName name="_xlnm.Print_Area" localSheetId="0">Intro!$A:$R</definedName>
    <definedName name="_xlnm.Print_Area" localSheetId="5">Non!$A:$F</definedName>
    <definedName name="_xlnm.Print_Area" localSheetId="6">'XLH XSH'!$A:$F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7" l="1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M53" i="7"/>
  <c r="M54" i="7"/>
  <c r="M55" i="7"/>
  <c r="M56" i="7"/>
  <c r="M57" i="7"/>
  <c r="M58" i="7"/>
  <c r="M59" i="7"/>
  <c r="L50" i="7"/>
  <c r="L51" i="7"/>
  <c r="L52" i="7"/>
  <c r="L53" i="7"/>
  <c r="L54" i="7"/>
  <c r="L55" i="7"/>
  <c r="L56" i="7"/>
  <c r="L57" i="7"/>
  <c r="L58" i="7"/>
  <c r="L59" i="7"/>
  <c r="F28" i="12"/>
  <c r="A28" i="12"/>
  <c r="G28" i="12" s="1"/>
  <c r="F8" i="12"/>
  <c r="F9" i="12"/>
  <c r="F10" i="12"/>
  <c r="M50" i="7" s="1"/>
  <c r="F6" i="10"/>
  <c r="I46" i="7" s="1"/>
  <c r="K47" i="7"/>
  <c r="K48" i="7"/>
  <c r="J47" i="7"/>
  <c r="J48" i="7"/>
  <c r="J49" i="7"/>
  <c r="J50" i="7"/>
  <c r="J51" i="7"/>
  <c r="J52" i="7"/>
  <c r="F27" i="11"/>
  <c r="A27" i="11"/>
  <c r="F10" i="11"/>
  <c r="K50" i="7" s="1"/>
  <c r="F30" i="12" l="1"/>
  <c r="A30" i="12"/>
  <c r="F12" i="12"/>
  <c r="M52" i="7" s="1"/>
  <c r="D46" i="7" l="1"/>
  <c r="D47" i="7"/>
  <c r="J10" i="13"/>
  <c r="J14" i="13"/>
  <c r="J18" i="13"/>
  <c r="J22" i="13"/>
  <c r="G32" i="10"/>
  <c r="G11" i="1"/>
  <c r="G12" i="1"/>
  <c r="L35" i="7"/>
  <c r="L34" i="7"/>
  <c r="H35" i="7"/>
  <c r="H34" i="7"/>
  <c r="D35" i="7"/>
  <c r="D34" i="7"/>
  <c r="L31" i="7"/>
  <c r="L30" i="7"/>
  <c r="L29" i="7"/>
  <c r="L28" i="7"/>
  <c r="D31" i="7"/>
  <c r="D30" i="7"/>
  <c r="D29" i="7"/>
  <c r="H31" i="7"/>
  <c r="H30" i="7"/>
  <c r="H29" i="7"/>
  <c r="H28" i="7"/>
  <c r="A6" i="13"/>
  <c r="J6" i="13" s="1"/>
  <c r="A22" i="13"/>
  <c r="A21" i="13"/>
  <c r="J21" i="13" s="1"/>
  <c r="A20" i="13"/>
  <c r="J20" i="13" s="1"/>
  <c r="A19" i="13"/>
  <c r="J19" i="13" s="1"/>
  <c r="A18" i="13"/>
  <c r="A17" i="13"/>
  <c r="J17" i="13" s="1"/>
  <c r="A16" i="13"/>
  <c r="J16" i="13" s="1"/>
  <c r="A15" i="13"/>
  <c r="J15" i="13" s="1"/>
  <c r="A14" i="13"/>
  <c r="A13" i="13"/>
  <c r="J13" i="13" s="1"/>
  <c r="A12" i="13"/>
  <c r="J12" i="13" s="1"/>
  <c r="A11" i="13"/>
  <c r="J11" i="13" s="1"/>
  <c r="A10" i="13"/>
  <c r="A9" i="13"/>
  <c r="J9" i="13" s="1"/>
  <c r="A8" i="13"/>
  <c r="J8" i="13" s="1"/>
  <c r="A7" i="13"/>
  <c r="J7" i="13" s="1"/>
  <c r="N44" i="7"/>
  <c r="N43" i="7"/>
  <c r="L44" i="7"/>
  <c r="L45" i="7"/>
  <c r="L46" i="7"/>
  <c r="L47" i="7"/>
  <c r="L48" i="7"/>
  <c r="L49" i="7"/>
  <c r="L43" i="7"/>
  <c r="J44" i="7"/>
  <c r="J45" i="7"/>
  <c r="J46" i="7"/>
  <c r="J53" i="7"/>
  <c r="J54" i="7"/>
  <c r="J55" i="7"/>
  <c r="J56" i="7"/>
  <c r="J57" i="7"/>
  <c r="J58" i="7"/>
  <c r="J43" i="7"/>
  <c r="H44" i="7"/>
  <c r="H45" i="7"/>
  <c r="H43" i="7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4" i="13"/>
  <c r="O44" i="7" s="1"/>
  <c r="F3" i="13"/>
  <c r="O43" i="7" s="1"/>
  <c r="F1" i="13"/>
  <c r="A35" i="12"/>
  <c r="G35" i="12" s="1"/>
  <c r="A36" i="12"/>
  <c r="G36" i="12" s="1"/>
  <c r="A37" i="12"/>
  <c r="G37" i="12" s="1"/>
  <c r="F37" i="12"/>
  <c r="F36" i="12"/>
  <c r="F35" i="12"/>
  <c r="F34" i="12"/>
  <c r="A34" i="12"/>
  <c r="G34" i="12" s="1"/>
  <c r="F33" i="12"/>
  <c r="A33" i="12"/>
  <c r="G33" i="12" s="1"/>
  <c r="F32" i="12"/>
  <c r="A32" i="12"/>
  <c r="G32" i="12" s="1"/>
  <c r="F31" i="12"/>
  <c r="A31" i="12"/>
  <c r="G31" i="12" s="1"/>
  <c r="F29" i="12"/>
  <c r="A29" i="12"/>
  <c r="G29" i="12" s="1"/>
  <c r="F27" i="12"/>
  <c r="A27" i="12"/>
  <c r="G27" i="12" s="1"/>
  <c r="F26" i="12"/>
  <c r="A26" i="12"/>
  <c r="G26" i="12" s="1"/>
  <c r="F25" i="12"/>
  <c r="A25" i="12"/>
  <c r="G25" i="12" s="1"/>
  <c r="F24" i="12"/>
  <c r="A24" i="12"/>
  <c r="G24" i="12" s="1"/>
  <c r="F23" i="12"/>
  <c r="A23" i="12"/>
  <c r="G23" i="12" s="1"/>
  <c r="F22" i="12"/>
  <c r="A22" i="12"/>
  <c r="G22" i="12" s="1"/>
  <c r="F21" i="12"/>
  <c r="A21" i="12"/>
  <c r="G21" i="12" s="1"/>
  <c r="F19" i="12"/>
  <c r="F18" i="12"/>
  <c r="F17" i="12"/>
  <c r="F16" i="12"/>
  <c r="F15" i="12"/>
  <c r="F14" i="12"/>
  <c r="F13" i="12"/>
  <c r="F11" i="12"/>
  <c r="M51" i="7" s="1"/>
  <c r="M49" i="7"/>
  <c r="M48" i="7"/>
  <c r="F7" i="12"/>
  <c r="M47" i="7" s="1"/>
  <c r="F6" i="12"/>
  <c r="M46" i="7" s="1"/>
  <c r="F5" i="12"/>
  <c r="M45" i="7" s="1"/>
  <c r="F4" i="12"/>
  <c r="M44" i="7" s="1"/>
  <c r="F3" i="12"/>
  <c r="M43" i="7" s="1"/>
  <c r="F1" i="12"/>
  <c r="A34" i="11"/>
  <c r="G34" i="11" s="1"/>
  <c r="A35" i="11"/>
  <c r="G35" i="11" s="1"/>
  <c r="A29" i="11"/>
  <c r="G29" i="11" s="1"/>
  <c r="A30" i="11"/>
  <c r="G30" i="11" s="1"/>
  <c r="A31" i="11"/>
  <c r="G31" i="11" s="1"/>
  <c r="A32" i="11"/>
  <c r="G32" i="11" s="1"/>
  <c r="A33" i="11"/>
  <c r="G33" i="11" s="1"/>
  <c r="F35" i="11"/>
  <c r="F34" i="11"/>
  <c r="F33" i="11"/>
  <c r="F32" i="11"/>
  <c r="F31" i="11"/>
  <c r="F30" i="11"/>
  <c r="F29" i="11"/>
  <c r="F28" i="11"/>
  <c r="A28" i="11"/>
  <c r="G28" i="11" s="1"/>
  <c r="F26" i="11"/>
  <c r="A26" i="11"/>
  <c r="G26" i="11" s="1"/>
  <c r="F25" i="11"/>
  <c r="A25" i="11"/>
  <c r="G25" i="11" s="1"/>
  <c r="F24" i="11"/>
  <c r="A24" i="11"/>
  <c r="G24" i="11" s="1"/>
  <c r="F23" i="11"/>
  <c r="A23" i="11"/>
  <c r="G23" i="11" s="1"/>
  <c r="F22" i="11"/>
  <c r="A22" i="11"/>
  <c r="G22" i="11" s="1"/>
  <c r="F21" i="11"/>
  <c r="A21" i="11"/>
  <c r="G21" i="11" s="1"/>
  <c r="F20" i="11"/>
  <c r="A20" i="11"/>
  <c r="G20" i="11" s="1"/>
  <c r="F18" i="11"/>
  <c r="K58" i="7" s="1"/>
  <c r="F17" i="11"/>
  <c r="K57" i="7" s="1"/>
  <c r="F16" i="11"/>
  <c r="K56" i="7" s="1"/>
  <c r="F15" i="11"/>
  <c r="K55" i="7" s="1"/>
  <c r="F14" i="11"/>
  <c r="K54" i="7" s="1"/>
  <c r="F13" i="11"/>
  <c r="K53" i="7" s="1"/>
  <c r="F12" i="11"/>
  <c r="K52" i="7" s="1"/>
  <c r="F11" i="11"/>
  <c r="K51" i="7" s="1"/>
  <c r="F9" i="11"/>
  <c r="K49" i="7" s="1"/>
  <c r="F8" i="11"/>
  <c r="F7" i="11"/>
  <c r="F6" i="11"/>
  <c r="K46" i="7" s="1"/>
  <c r="F5" i="11"/>
  <c r="K45" i="7" s="1"/>
  <c r="F4" i="11"/>
  <c r="K44" i="7" s="1"/>
  <c r="F3" i="11"/>
  <c r="K43" i="7" s="1"/>
  <c r="F1" i="11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A39" i="10"/>
  <c r="G39" i="10" s="1"/>
  <c r="A40" i="10"/>
  <c r="G40" i="10" s="1"/>
  <c r="A41" i="10"/>
  <c r="G41" i="10" s="1"/>
  <c r="A42" i="10"/>
  <c r="G42" i="10" s="1"/>
  <c r="A36" i="10"/>
  <c r="G36" i="10" s="1"/>
  <c r="A37" i="10"/>
  <c r="G37" i="10" s="1"/>
  <c r="A38" i="10"/>
  <c r="G38" i="10" s="1"/>
  <c r="A35" i="10"/>
  <c r="G35" i="10" s="1"/>
  <c r="A25" i="10"/>
  <c r="G25" i="10" s="1"/>
  <c r="A26" i="10"/>
  <c r="G26" i="10" s="1"/>
  <c r="A27" i="10"/>
  <c r="G27" i="10" s="1"/>
  <c r="A28" i="10"/>
  <c r="G28" i="10" s="1"/>
  <c r="A29" i="10"/>
  <c r="G29" i="10" s="1"/>
  <c r="A30" i="10"/>
  <c r="G30" i="10" s="1"/>
  <c r="A31" i="10"/>
  <c r="G31" i="10" s="1"/>
  <c r="A32" i="10"/>
  <c r="A33" i="10"/>
  <c r="G33" i="10" s="1"/>
  <c r="A34" i="10"/>
  <c r="G34" i="10" s="1"/>
  <c r="A24" i="10"/>
  <c r="G24" i="10" s="1"/>
  <c r="A14" i="9"/>
  <c r="G14" i="9" s="1"/>
  <c r="A15" i="9"/>
  <c r="G15" i="9" s="1"/>
  <c r="A16" i="9"/>
  <c r="G16" i="9" s="1"/>
  <c r="A17" i="9"/>
  <c r="G17" i="9" s="1"/>
  <c r="A18" i="9"/>
  <c r="G18" i="9" s="1"/>
  <c r="A19" i="9"/>
  <c r="G19" i="9" s="1"/>
  <c r="A20" i="9"/>
  <c r="G20" i="9" s="1"/>
  <c r="A21" i="9"/>
  <c r="G21" i="9" s="1"/>
  <c r="A13" i="9"/>
  <c r="G13" i="9" s="1"/>
  <c r="F6" i="1"/>
  <c r="E46" i="7" s="1"/>
  <c r="A12" i="1"/>
  <c r="A13" i="1"/>
  <c r="G13" i="1" s="1"/>
  <c r="A10" i="1"/>
  <c r="G10" i="1" s="1"/>
  <c r="A11" i="1"/>
  <c r="A9" i="1"/>
  <c r="G9" i="1" s="1"/>
  <c r="F21" i="10"/>
  <c r="F20" i="10"/>
  <c r="F19" i="10"/>
  <c r="F18" i="10"/>
  <c r="F17" i="10"/>
  <c r="F16" i="10"/>
  <c r="F15" i="10"/>
  <c r="F14" i="10"/>
  <c r="F13" i="10"/>
  <c r="F12" i="10"/>
  <c r="F28" i="10"/>
  <c r="F27" i="10"/>
  <c r="F26" i="10"/>
  <c r="F25" i="10"/>
  <c r="F24" i="10"/>
  <c r="F22" i="10"/>
  <c r="F11" i="10"/>
  <c r="F10" i="10"/>
  <c r="F9" i="10"/>
  <c r="F8" i="10"/>
  <c r="F7" i="10"/>
  <c r="I47" i="7" s="1"/>
  <c r="F5" i="10"/>
  <c r="I45" i="7" s="1"/>
  <c r="F4" i="10"/>
  <c r="I44" i="7" s="1"/>
  <c r="F3" i="10"/>
  <c r="I43" i="7" s="1"/>
  <c r="F1" i="10"/>
  <c r="F1" i="9"/>
  <c r="F51" i="7"/>
  <c r="F44" i="7"/>
  <c r="F45" i="7"/>
  <c r="F46" i="7"/>
  <c r="F47" i="7"/>
  <c r="F48" i="7"/>
  <c r="F49" i="7"/>
  <c r="F50" i="7"/>
  <c r="F43" i="7"/>
  <c r="D44" i="7"/>
  <c r="D45" i="7"/>
  <c r="D43" i="7"/>
  <c r="K66" i="7" l="1"/>
  <c r="M67" i="7"/>
  <c r="K67" i="7"/>
  <c r="O46" i="7"/>
  <c r="I67" i="7"/>
  <c r="I66" i="7"/>
  <c r="O47" i="7"/>
  <c r="M66" i="7"/>
  <c r="H64" i="7"/>
  <c r="J64" i="7"/>
  <c r="L64" i="7"/>
  <c r="P30" i="7"/>
  <c r="H36" i="7"/>
  <c r="H32" i="7"/>
  <c r="L32" i="7"/>
  <c r="D36" i="7"/>
  <c r="P35" i="7"/>
  <c r="P34" i="7"/>
  <c r="L36" i="7"/>
  <c r="P31" i="7"/>
  <c r="P29" i="7"/>
  <c r="D28" i="7"/>
  <c r="P28" i="7" s="1"/>
  <c r="F17" i="9"/>
  <c r="F20" i="9"/>
  <c r="F19" i="9"/>
  <c r="F18" i="9"/>
  <c r="F9" i="9"/>
  <c r="G49" i="7" s="1"/>
  <c r="F10" i="9"/>
  <c r="G50" i="7" s="1"/>
  <c r="F8" i="9"/>
  <c r="G48" i="7" s="1"/>
  <c r="F7" i="9"/>
  <c r="G47" i="7" s="1"/>
  <c r="F6" i="9"/>
  <c r="G46" i="7" s="1"/>
  <c r="F21" i="9"/>
  <c r="F16" i="9"/>
  <c r="F15" i="9"/>
  <c r="G66" i="7" s="1"/>
  <c r="F14" i="9"/>
  <c r="G67" i="7" s="1"/>
  <c r="F13" i="9"/>
  <c r="F11" i="9"/>
  <c r="G51" i="7" s="1"/>
  <c r="F5" i="9"/>
  <c r="G45" i="7" s="1"/>
  <c r="F4" i="9"/>
  <c r="G44" i="7" s="1"/>
  <c r="F3" i="9"/>
  <c r="G43" i="7" s="1"/>
  <c r="F10" i="1"/>
  <c r="F11" i="1"/>
  <c r="F12" i="1"/>
  <c r="F13" i="1"/>
  <c r="F9" i="1"/>
  <c r="E67" i="7" s="1"/>
  <c r="F4" i="1"/>
  <c r="E44" i="7" s="1"/>
  <c r="F5" i="1"/>
  <c r="E45" i="7" s="1"/>
  <c r="F7" i="1"/>
  <c r="E47" i="7" s="1"/>
  <c r="F3" i="1"/>
  <c r="E43" i="7" s="1"/>
  <c r="J69" i="7" l="1"/>
  <c r="L69" i="7"/>
  <c r="L71" i="7" s="1"/>
  <c r="N64" i="7"/>
  <c r="N71" i="7" s="1"/>
  <c r="F69" i="7"/>
  <c r="E66" i="7"/>
  <c r="D69" i="7" s="1"/>
  <c r="H69" i="7"/>
  <c r="H71" i="7" s="1"/>
  <c r="F64" i="7"/>
  <c r="J71" i="7"/>
  <c r="L38" i="7"/>
  <c r="D64" i="7"/>
  <c r="D32" i="7"/>
  <c r="D38" i="7" s="1"/>
  <c r="P32" i="7"/>
  <c r="H38" i="7"/>
  <c r="P36" i="7"/>
  <c r="G9" i="7"/>
  <c r="B7" i="7" l="1"/>
  <c r="F71" i="7"/>
  <c r="P69" i="7"/>
  <c r="H75" i="7"/>
  <c r="A74" i="7"/>
  <c r="B18" i="7"/>
  <c r="B17" i="7"/>
  <c r="B15" i="7"/>
  <c r="B16" i="7"/>
  <c r="P64" i="7"/>
  <c r="D71" i="7"/>
  <c r="P38" i="7"/>
  <c r="A2" i="10"/>
  <c r="B41" i="7"/>
  <c r="W15" i="7"/>
  <c r="A1" i="1" s="1"/>
  <c r="A2" i="13"/>
  <c r="W14" i="7"/>
  <c r="B1" i="1" s="1"/>
  <c r="B25" i="7"/>
  <c r="A2" i="11"/>
  <c r="B10" i="11" s="1"/>
  <c r="A2" i="12"/>
  <c r="A2" i="9"/>
  <c r="C13" i="7"/>
  <c r="A2" i="1"/>
  <c r="B6" i="1" s="1"/>
  <c r="H26" i="7"/>
  <c r="B26" i="7"/>
  <c r="L26" i="7"/>
  <c r="D26" i="7"/>
  <c r="B23" i="7"/>
  <c r="B9" i="7"/>
  <c r="B11" i="7"/>
  <c r="D3" i="7"/>
  <c r="D2" i="7"/>
  <c r="B11" i="12" l="1"/>
  <c r="B10" i="12"/>
  <c r="B12" i="12"/>
  <c r="B15" i="10"/>
  <c r="B6" i="10"/>
  <c r="P71" i="7"/>
  <c r="K2" i="10"/>
  <c r="B9" i="10"/>
  <c r="B4" i="10"/>
  <c r="B12" i="10"/>
  <c r="K1" i="10"/>
  <c r="B11" i="10"/>
  <c r="B22" i="10"/>
  <c r="B8" i="10"/>
  <c r="B5" i="10"/>
  <c r="B26" i="10" s="1"/>
  <c r="B21" i="10"/>
  <c r="B19" i="10"/>
  <c r="B18" i="10"/>
  <c r="B20" i="10"/>
  <c r="B40" i="10" s="1"/>
  <c r="B14" i="10"/>
  <c r="B10" i="10"/>
  <c r="B3" i="10"/>
  <c r="B13" i="10"/>
  <c r="B16" i="10"/>
  <c r="B36" i="10" s="1"/>
  <c r="B17" i="10"/>
  <c r="B7" i="10"/>
  <c r="J42" i="7"/>
  <c r="F42" i="7"/>
  <c r="D42" i="7"/>
  <c r="H42" i="7"/>
  <c r="B17" i="11"/>
  <c r="K1" i="11"/>
  <c r="B27" i="11" s="1"/>
  <c r="B7" i="11"/>
  <c r="B16" i="11"/>
  <c r="B8" i="11"/>
  <c r="B12" i="11"/>
  <c r="B13" i="11"/>
  <c r="B5" i="11"/>
  <c r="B6" i="11"/>
  <c r="K2" i="11"/>
  <c r="B9" i="11"/>
  <c r="B18" i="11"/>
  <c r="B11" i="11"/>
  <c r="B3" i="11"/>
  <c r="B4" i="11"/>
  <c r="B14" i="11"/>
  <c r="B15" i="11"/>
  <c r="A1" i="13"/>
  <c r="A1" i="12"/>
  <c r="A1" i="11"/>
  <c r="B18" i="12"/>
  <c r="B17" i="12"/>
  <c r="B19" i="12"/>
  <c r="B7" i="12"/>
  <c r="B15" i="12"/>
  <c r="B8" i="12"/>
  <c r="B5" i="12"/>
  <c r="B6" i="12"/>
  <c r="K2" i="12"/>
  <c r="B9" i="12"/>
  <c r="K1" i="12"/>
  <c r="B3" i="12"/>
  <c r="B4" i="12"/>
  <c r="B16" i="12"/>
  <c r="B13" i="12"/>
  <c r="B14" i="12"/>
  <c r="K2" i="13"/>
  <c r="I21" i="13"/>
  <c r="I18" i="13"/>
  <c r="I16" i="13"/>
  <c r="I15" i="13"/>
  <c r="B15" i="13" s="1"/>
  <c r="B3" i="13"/>
  <c r="I14" i="13"/>
  <c r="I8" i="13"/>
  <c r="I7" i="13"/>
  <c r="B7" i="13" s="1"/>
  <c r="K1" i="13"/>
  <c r="I17" i="13"/>
  <c r="I22" i="13"/>
  <c r="I20" i="13"/>
  <c r="I19" i="13"/>
  <c r="I6" i="13"/>
  <c r="I13" i="13"/>
  <c r="I10" i="13"/>
  <c r="B10" i="13" s="1"/>
  <c r="I12" i="13"/>
  <c r="I11" i="13"/>
  <c r="B4" i="13"/>
  <c r="I9" i="13"/>
  <c r="B9" i="13" s="1"/>
  <c r="K5" i="13"/>
  <c r="A5" i="13" s="1"/>
  <c r="B1" i="12"/>
  <c r="B1" i="13"/>
  <c r="B1" i="11"/>
  <c r="K2" i="9"/>
  <c r="B10" i="9"/>
  <c r="K1" i="9"/>
  <c r="B7" i="9"/>
  <c r="B4" i="9"/>
  <c r="B8" i="9"/>
  <c r="B3" i="9"/>
  <c r="B6" i="9"/>
  <c r="B9" i="9"/>
  <c r="B11" i="9"/>
  <c r="B5" i="9"/>
  <c r="B15" i="9" s="1"/>
  <c r="K2" i="1"/>
  <c r="K1" i="1"/>
  <c r="B12" i="1" s="1"/>
  <c r="E1" i="1"/>
  <c r="D1" i="1"/>
  <c r="C1" i="1"/>
  <c r="B4" i="1"/>
  <c r="B3" i="1"/>
  <c r="B5" i="1"/>
  <c r="B7" i="1"/>
  <c r="B30" i="12" l="1"/>
  <c r="B28" i="12"/>
  <c r="B27" i="10"/>
  <c r="B31" i="10"/>
  <c r="B25" i="10"/>
  <c r="B35" i="10"/>
  <c r="B30" i="10"/>
  <c r="B32" i="10"/>
  <c r="B37" i="10"/>
  <c r="B24" i="10"/>
  <c r="B38" i="10"/>
  <c r="B28" i="10"/>
  <c r="B29" i="10"/>
  <c r="B39" i="10"/>
  <c r="B42" i="10"/>
  <c r="B34" i="10"/>
  <c r="B33" i="10"/>
  <c r="B41" i="10"/>
  <c r="B16" i="9"/>
  <c r="B17" i="9"/>
  <c r="B13" i="13"/>
  <c r="B22" i="13"/>
  <c r="B13" i="9"/>
  <c r="B11" i="13"/>
  <c r="B6" i="13"/>
  <c r="B17" i="13"/>
  <c r="B14" i="13"/>
  <c r="B18" i="13"/>
  <c r="B34" i="11"/>
  <c r="B20" i="11"/>
  <c r="B28" i="11"/>
  <c r="B33" i="11"/>
  <c r="B31" i="11"/>
  <c r="B24" i="11"/>
  <c r="B30" i="11"/>
  <c r="B21" i="11"/>
  <c r="B23" i="11"/>
  <c r="B29" i="11"/>
  <c r="B26" i="11"/>
  <c r="B22" i="11"/>
  <c r="B32" i="11"/>
  <c r="B25" i="11"/>
  <c r="B21" i="13"/>
  <c r="B35" i="12"/>
  <c r="B37" i="12"/>
  <c r="B22" i="12"/>
  <c r="B23" i="12"/>
  <c r="B33" i="12"/>
  <c r="B36" i="12"/>
  <c r="B31" i="12"/>
  <c r="B21" i="12"/>
  <c r="B26" i="12"/>
  <c r="B27" i="12"/>
  <c r="B24" i="12"/>
  <c r="B34" i="12"/>
  <c r="B25" i="12"/>
  <c r="B32" i="12"/>
  <c r="B29" i="12"/>
  <c r="B16" i="13"/>
  <c r="B12" i="13"/>
  <c r="B8" i="13"/>
  <c r="B20" i="13"/>
  <c r="B19" i="13"/>
  <c r="B35" i="11"/>
  <c r="B10" i="1"/>
  <c r="B13" i="1"/>
  <c r="B11" i="1"/>
  <c r="B9" i="1"/>
  <c r="B21" i="9"/>
  <c r="B18" i="9"/>
  <c r="B20" i="9"/>
  <c r="B19" i="9"/>
  <c r="B14" i="9"/>
  <c r="C1" i="13"/>
  <c r="C1" i="12"/>
  <c r="C1" i="11"/>
  <c r="D1" i="12"/>
  <c r="D1" i="11"/>
  <c r="D1" i="13"/>
  <c r="E1" i="13"/>
  <c r="E1" i="12"/>
  <c r="E1" i="11"/>
  <c r="E1" i="10"/>
  <c r="E1" i="9"/>
  <c r="B1" i="9"/>
  <c r="B1" i="10"/>
  <c r="A1" i="9"/>
  <c r="A1" i="10"/>
  <c r="D1" i="10"/>
  <c r="D1" i="9"/>
  <c r="C1" i="9"/>
  <c r="C1" i="10"/>
</calcChain>
</file>

<file path=xl/comments1.xml><?xml version="1.0" encoding="utf-8"?>
<comments xmlns="http://schemas.openxmlformats.org/spreadsheetml/2006/main">
  <authors>
    <author>CSS</author>
    <author>BRC</author>
  </authors>
  <commentList>
    <comment ref="F9" authorId="0" shapeId="0">
      <text>
        <r>
          <rPr>
            <i/>
            <sz val="9"/>
            <color indexed="81"/>
            <rFont val="Tahoma"/>
            <family val="2"/>
          </rPr>
          <t>E</t>
        </r>
        <r>
          <rPr>
            <i/>
            <sz val="8"/>
            <color indexed="81"/>
            <rFont val="Tahoma"/>
            <family val="2"/>
          </rPr>
          <t xml:space="preserve">nter one of the FIFe languages you prefer to use in the worksheet or choose the language from the “drop down list”. </t>
        </r>
        <r>
          <rPr>
            <sz val="8"/>
            <color indexed="81"/>
            <rFont val="Tahoma"/>
            <family val="2"/>
          </rPr>
          <t xml:space="preserve">
Valid values are: English, Deutsch or Français. 
If you do not enter any value here, the worksheet will assume you meant "English".
After choosing a language, all text in cells with a coloured background  will be automatically displayed in the selected language.</t>
        </r>
      </text>
    </comment>
    <comment ref="F11" authorId="1" shapeId="0">
      <text>
        <r>
          <rPr>
            <i/>
            <sz val="9"/>
            <color indexed="81"/>
            <rFont val="Tahoma"/>
            <family val="2"/>
            <charset val="204"/>
          </rPr>
          <t>Enter the name (or the abbreviation) of your FIFe Member</t>
        </r>
      </text>
    </comment>
  </commentList>
</comments>
</file>

<file path=xl/sharedStrings.xml><?xml version="1.0" encoding="utf-8"?>
<sst xmlns="http://schemas.openxmlformats.org/spreadsheetml/2006/main" count="596" uniqueCount="317">
  <si>
    <t>ABY</t>
  </si>
  <si>
    <t>Abyssinian</t>
  </si>
  <si>
    <t>SOM</t>
  </si>
  <si>
    <t>ACL</t>
  </si>
  <si>
    <t>American Curl Longhair</t>
  </si>
  <si>
    <t>ACS</t>
  </si>
  <si>
    <t>American Curl Shorthair</t>
  </si>
  <si>
    <t>BAL</t>
  </si>
  <si>
    <t>Balinese</t>
  </si>
  <si>
    <t>BEN</t>
  </si>
  <si>
    <t>Bengal</t>
  </si>
  <si>
    <t>BLH</t>
  </si>
  <si>
    <t>British Longhair</t>
  </si>
  <si>
    <t>BSH</t>
  </si>
  <si>
    <t>BML</t>
  </si>
  <si>
    <t>Burmilla</t>
  </si>
  <si>
    <t>British Shorthair</t>
  </si>
  <si>
    <t>BUR</t>
  </si>
  <si>
    <t>Burmese</t>
  </si>
  <si>
    <t>CHA</t>
  </si>
  <si>
    <t>Chartreux</t>
  </si>
  <si>
    <t>CRX</t>
  </si>
  <si>
    <t>Cornish Rex</t>
  </si>
  <si>
    <t>CYM</t>
  </si>
  <si>
    <t>Cymric</t>
  </si>
  <si>
    <t>MAN</t>
  </si>
  <si>
    <t>DRX</t>
  </si>
  <si>
    <t>Devon Rex</t>
  </si>
  <si>
    <t>DSP</t>
  </si>
  <si>
    <t>Don Sphynx</t>
  </si>
  <si>
    <t>EUR</t>
  </si>
  <si>
    <t>European</t>
  </si>
  <si>
    <t>EXO</t>
  </si>
  <si>
    <t>Exotic</t>
  </si>
  <si>
    <t>PER</t>
  </si>
  <si>
    <t>GRX</t>
  </si>
  <si>
    <t>German Rex</t>
  </si>
  <si>
    <t>KBL</t>
  </si>
  <si>
    <t>Kurilean Bobtail Longhair</t>
  </si>
  <si>
    <t>KBS</t>
  </si>
  <si>
    <t>Kurilean Bobtail Shorthair</t>
  </si>
  <si>
    <t>KOR</t>
  </si>
  <si>
    <t>Korat</t>
  </si>
  <si>
    <t>LPL</t>
  </si>
  <si>
    <t>LaPerm Longhair</t>
  </si>
  <si>
    <t>LPS</t>
  </si>
  <si>
    <t>LaPerm Shorthair</t>
  </si>
  <si>
    <t>Manx</t>
  </si>
  <si>
    <t>MAU</t>
  </si>
  <si>
    <t>Egyptian Mau</t>
  </si>
  <si>
    <t>MCO</t>
  </si>
  <si>
    <t>Maine Coon</t>
  </si>
  <si>
    <t>NEM</t>
  </si>
  <si>
    <t>Neva Masquerade</t>
  </si>
  <si>
    <t>SIB</t>
  </si>
  <si>
    <t>NFO</t>
  </si>
  <si>
    <t>Norwegian Forest Cat</t>
  </si>
  <si>
    <t>OCI</t>
  </si>
  <si>
    <t>Ocicat</t>
  </si>
  <si>
    <t>OLH</t>
  </si>
  <si>
    <t>Oriental Longhair</t>
  </si>
  <si>
    <t>OSH</t>
  </si>
  <si>
    <t>Oriental Shorthair</t>
  </si>
  <si>
    <t>PEB</t>
  </si>
  <si>
    <t>Peterbald</t>
  </si>
  <si>
    <t>Persian</t>
  </si>
  <si>
    <t>RAG</t>
  </si>
  <si>
    <t>Ragdoll</t>
  </si>
  <si>
    <t>RUS</t>
  </si>
  <si>
    <t>Russian Blue</t>
  </si>
  <si>
    <t>SBI</t>
  </si>
  <si>
    <t>Sacred Birman</t>
  </si>
  <si>
    <t>SIA</t>
  </si>
  <si>
    <t>Siamese</t>
  </si>
  <si>
    <t>Siberian</t>
  </si>
  <si>
    <t>SIN</t>
  </si>
  <si>
    <t>Singapura</t>
  </si>
  <si>
    <t>SNO</t>
  </si>
  <si>
    <t>Snowshoe</t>
  </si>
  <si>
    <t>SOK</t>
  </si>
  <si>
    <t>Sokoke</t>
  </si>
  <si>
    <t>Somali</t>
  </si>
  <si>
    <t>SPH</t>
  </si>
  <si>
    <t>Sphynx</t>
  </si>
  <si>
    <t>SRL</t>
  </si>
  <si>
    <t>Selkirk Rex Longhair</t>
  </si>
  <si>
    <t>SRS</t>
  </si>
  <si>
    <t>Selkirk Rex Shorthair</t>
  </si>
  <si>
    <t>THA</t>
  </si>
  <si>
    <t>Thai</t>
  </si>
  <si>
    <t>TUV</t>
  </si>
  <si>
    <t>Turkish Van</t>
  </si>
  <si>
    <t>American Bobtail Longhair</t>
  </si>
  <si>
    <t>American Bobtail Shorthair</t>
  </si>
  <si>
    <t>Asian Longhair</t>
  </si>
  <si>
    <t>Asian Shorthair</t>
  </si>
  <si>
    <t>American Shorthair</t>
  </si>
  <si>
    <t>American Wirehair</t>
  </si>
  <si>
    <t>Australian Mist</t>
  </si>
  <si>
    <t>Bombay</t>
  </si>
  <si>
    <t>Bohemian Rex</t>
  </si>
  <si>
    <t>Lykoi</t>
  </si>
  <si>
    <t>Me-kong Bobtail</t>
  </si>
  <si>
    <t>Nebelung</t>
  </si>
  <si>
    <t>RagaMuffin</t>
  </si>
  <si>
    <t>TGR non</t>
  </si>
  <si>
    <t>Toyger</t>
  </si>
  <si>
    <t>TIF non</t>
  </si>
  <si>
    <t>Tiffanie</t>
  </si>
  <si>
    <t>Tonkinese Longhair</t>
  </si>
  <si>
    <t>Tonkinese Shorthair</t>
  </si>
  <si>
    <t>XLH</t>
  </si>
  <si>
    <t>XSH</t>
  </si>
  <si>
    <t>Nr</t>
  </si>
  <si>
    <t>English</t>
  </si>
  <si>
    <t>German</t>
  </si>
  <si>
    <t>French</t>
  </si>
  <si>
    <t>Language to use for this report</t>
  </si>
  <si>
    <t>Langue à utiliser pour ce rapport</t>
  </si>
  <si>
    <t>Category</t>
  </si>
  <si>
    <t>Non</t>
  </si>
  <si>
    <t>XLH-XSH</t>
  </si>
  <si>
    <t>TOTAL</t>
  </si>
  <si>
    <t>Kategorie</t>
  </si>
  <si>
    <t>Catégorie</t>
  </si>
  <si>
    <t>Total</t>
  </si>
  <si>
    <t>FIFe Member</t>
  </si>
  <si>
    <t>FIFe-Mitglied</t>
  </si>
  <si>
    <t>Membre FIFe</t>
  </si>
  <si>
    <t>Die Statistik kann unter Angabe der Mitgliederidentität veröffentlicht werden</t>
  </si>
  <si>
    <t>The statistics can be published with mentioning of the Member's identity</t>
  </si>
  <si>
    <t>SUMMARY OF STATISTICS</t>
  </si>
  <si>
    <t>ZUSAMMENFASSUNG DER STATISTIKEN</t>
  </si>
  <si>
    <t>Sprache für diesen Bericht</t>
  </si>
  <si>
    <t>Breeding &amp; registration statistics</t>
  </si>
  <si>
    <t>Statistiques d'élevage et d'enregistrement</t>
  </si>
  <si>
    <t>Rasse</t>
  </si>
  <si>
    <t>Breed</t>
  </si>
  <si>
    <t>Race</t>
  </si>
  <si>
    <t>EMS</t>
  </si>
  <si>
    <t>BREEDS</t>
  </si>
  <si>
    <t>RASSEN</t>
  </si>
  <si>
    <t>RACES</t>
  </si>
  <si>
    <t>Abessinier</t>
  </si>
  <si>
    <t>Abyssin</t>
  </si>
  <si>
    <t>American Curl Langhaar</t>
  </si>
  <si>
    <t>American Curl Poils Longs</t>
  </si>
  <si>
    <t>American Curl Kurzhaar</t>
  </si>
  <si>
    <t>American Curl Poils Courts</t>
  </si>
  <si>
    <t>Balinais</t>
  </si>
  <si>
    <t>Britisch Langhaar</t>
  </si>
  <si>
    <t>British Poils Longs</t>
  </si>
  <si>
    <t>Britisch Kurzhaar</t>
  </si>
  <si>
    <t>British Poils Courts</t>
  </si>
  <si>
    <t>Burma</t>
  </si>
  <si>
    <t>Kartäuser</t>
  </si>
  <si>
    <t>Rex Cornish</t>
  </si>
  <si>
    <t>Rex Devon</t>
  </si>
  <si>
    <t>Europäer</t>
  </si>
  <si>
    <t>Européen</t>
  </si>
  <si>
    <t>Rex German</t>
  </si>
  <si>
    <t>Kurilischer Bobtail Langhaar</t>
  </si>
  <si>
    <t>Bobtail Kourilien Poils Longs</t>
  </si>
  <si>
    <t>Kurilischer Bobtail Kurzhaar</t>
  </si>
  <si>
    <t>Bobtail Kourilien Poils Courts</t>
  </si>
  <si>
    <t>LaPerm Langhaar</t>
  </si>
  <si>
    <t>LaPerm Poils Longs</t>
  </si>
  <si>
    <t>LaPerm Kurzhaar</t>
  </si>
  <si>
    <t>LaPerm Poils Courts</t>
  </si>
  <si>
    <t>Ägyptische Mau</t>
  </si>
  <si>
    <t>Mau Egyptien</t>
  </si>
  <si>
    <t>Norwegische Waldkatze</t>
  </si>
  <si>
    <t>Chat de Bois Norvégien</t>
  </si>
  <si>
    <t>Orientalisch Langhaar</t>
  </si>
  <si>
    <t>Oriental Poils Longs</t>
  </si>
  <si>
    <t>Orientalisch Kurzhaar</t>
  </si>
  <si>
    <t>Oriental Poils Courts</t>
  </si>
  <si>
    <t>Perser</t>
  </si>
  <si>
    <t>Persan</t>
  </si>
  <si>
    <t>Russisch Blau</t>
  </si>
  <si>
    <t>Bleu Russe</t>
  </si>
  <si>
    <t>Heilige Birma</t>
  </si>
  <si>
    <t>Sacré de Birmanie</t>
  </si>
  <si>
    <t>Siam</t>
  </si>
  <si>
    <t>Siamois</t>
  </si>
  <si>
    <t>Sibirer</t>
  </si>
  <si>
    <t>Sibérien</t>
  </si>
  <si>
    <t>Selkirk Rex Langhaar</t>
  </si>
  <si>
    <t>Rex Selkirk Poils Longs</t>
  </si>
  <si>
    <t>Selkirk Rex Kurzhaar</t>
  </si>
  <si>
    <t>Rex Selkirk Poils Courts</t>
  </si>
  <si>
    <t>TUA</t>
  </si>
  <si>
    <t>Turkish Angora</t>
  </si>
  <si>
    <t>Türkisch Angora</t>
  </si>
  <si>
    <t>Angora Turc</t>
  </si>
  <si>
    <t>Türkisch Van</t>
  </si>
  <si>
    <t>Van Turc</t>
  </si>
  <si>
    <t>Nicht anerkannte Langhaarrasse</t>
  </si>
  <si>
    <t>Nicht anerkannte Kurzhaarrasse</t>
  </si>
  <si>
    <t>Amerikanisch Bobtail Langhaar</t>
  </si>
  <si>
    <t>Bobtail Américain Poils Longs</t>
  </si>
  <si>
    <t>Amerikanisch Bobtail Kurzhaar</t>
  </si>
  <si>
    <t>Bobtail Américain Poils Courts</t>
  </si>
  <si>
    <t>Asiatisch Langhaar</t>
  </si>
  <si>
    <t>Asiatique Poils Longs</t>
  </si>
  <si>
    <t>Amerikanisch Kurzhaar</t>
  </si>
  <si>
    <t>Américain Poils Courts</t>
  </si>
  <si>
    <t>Amerikanisch Drahthaar</t>
  </si>
  <si>
    <t>Wirehair Américain</t>
  </si>
  <si>
    <t>Asiatisch Kurzhaar</t>
  </si>
  <si>
    <t>Asiatique Poils Courts</t>
  </si>
  <si>
    <t>Rex Bohemien</t>
  </si>
  <si>
    <t>Tonkinese Langhaar</t>
  </si>
  <si>
    <t>Tonkinois Poils Longs</t>
  </si>
  <si>
    <t>Tonkinese Kurzhaar</t>
  </si>
  <si>
    <t>Tonkinois Poils Courts</t>
  </si>
  <si>
    <t>ABL non</t>
  </si>
  <si>
    <t>ABS non</t>
  </si>
  <si>
    <t>ALH non</t>
  </si>
  <si>
    <t>AMS non</t>
  </si>
  <si>
    <t>AMW non</t>
  </si>
  <si>
    <t>ASH non</t>
  </si>
  <si>
    <t>AUM non</t>
  </si>
  <si>
    <t>BRX non</t>
  </si>
  <si>
    <t>MBT non</t>
  </si>
  <si>
    <t>NEB non</t>
  </si>
  <si>
    <t>RGM non</t>
  </si>
  <si>
    <t>TOL non</t>
  </si>
  <si>
    <t>TOS non</t>
  </si>
  <si>
    <t>Target breed</t>
  </si>
  <si>
    <t>Angestrebte Rasse</t>
  </si>
  <si>
    <t>Ursprungrasse</t>
  </si>
  <si>
    <t>Originating breed</t>
  </si>
  <si>
    <t>Race d'origine</t>
  </si>
  <si>
    <t>Race visée</t>
  </si>
  <si>
    <t>XSH * (</t>
  </si>
  <si>
    <t>XLH * (</t>
  </si>
  <si>
    <t>Please enter the number of registrations for each breed in the appropriate box in the "tabs": Cat 1, Cat 2, Cat 3, Cat 4, Non and XLH-XSH.</t>
  </si>
  <si>
    <t>Not recognised longhair</t>
  </si>
  <si>
    <t>Not recognised shorthair</t>
  </si>
  <si>
    <t>Thaï</t>
  </si>
  <si>
    <t>XSH * &lt;</t>
  </si>
  <si>
    <t>XLH * &lt;</t>
  </si>
  <si>
    <t>XLH *</t>
  </si>
  <si>
    <t>XSH *</t>
  </si>
  <si>
    <t>Summary per category</t>
  </si>
  <si>
    <t>Zusammenfassung pro Kategorie</t>
  </si>
  <si>
    <t>Summary per breed</t>
  </si>
  <si>
    <t>Zusammenfassung pro Rasse</t>
  </si>
  <si>
    <t>XLH &lt;…&gt;</t>
  </si>
  <si>
    <t>XSH &lt;…&gt;</t>
  </si>
  <si>
    <t>XLH (…)</t>
  </si>
  <si>
    <t>XSH (…)</t>
  </si>
  <si>
    <t>-</t>
  </si>
  <si>
    <t>Résumé par catégorie</t>
  </si>
  <si>
    <t>RÉSUMÉ DES STATISTIQUES</t>
  </si>
  <si>
    <t>Résumé par race</t>
  </si>
  <si>
    <t>Race à poil long non-reconnue</t>
  </si>
  <si>
    <t>Race à poil court non-reconnue</t>
  </si>
  <si>
    <t>Le résumé ci-dessous reflète automatiquement les résultats des informations entrées.</t>
  </si>
  <si>
    <t>Die nachstehende Zusammenfassung spiegelt automatisch die Ergebnisse der eingegebenen Informationen wider.</t>
  </si>
  <si>
    <t>The summary below automatically reflects the results of the entered information.</t>
  </si>
  <si>
    <t>This report must be received by the General Secretary at the latest by January 31 following the year these statistics reflect.</t>
  </si>
  <si>
    <t>Dieser Bericht muss dem Generalsekretär spätestens bis zum 31. Januar nach dem Jahr vorliegen, in dem sich diese Statistiken widerspiegeln.</t>
  </si>
  <si>
    <t>Le secrétaire général doit recevoir ce rapport au plus tard le 31 janvier de l'année suivant l'année où ces statistiques reflètent.</t>
  </si>
  <si>
    <t>Bitte geben Sie die Anzahl der Registrierungen für jede Rasse in das entsprechende Feld in den "Tabs": Cat 1, Cat 2, Cat 3, Cat 4, Non und XLH-XSH ein.</t>
  </si>
  <si>
    <t>Deutsch</t>
  </si>
  <si>
    <t>Français</t>
  </si>
  <si>
    <t>Languages</t>
  </si>
  <si>
    <t>Variétés non-standard :</t>
  </si>
  <si>
    <t>Nicht-Standard Varietäten:</t>
  </si>
  <si>
    <t>Non-standard varieties:</t>
  </si>
  <si>
    <t>FIFe accepts electronically submitted forms without signature, provided the form is sent using the FIFe Member's known e-mail address</t>
  </si>
  <si>
    <t>Die FIFe akzeptiert elektronisch eingereichte Formulare ohne Unterschrift, sofern das Formular von der uns bekannten E-Mail-Adresse des FIFe Mitgliedes geschickt wurde</t>
  </si>
  <si>
    <t>FIFe accepte les formulaires envoyés électroniquement sans signature, s'ils sont envoyés à partir de l'adresse e-mail connue du Membre FIFe</t>
  </si>
  <si>
    <t>© FIFe</t>
  </si>
  <si>
    <t>INTRODUCTION</t>
  </si>
  <si>
    <t>EINLEITUNG</t>
  </si>
  <si>
    <t>Les statistiques peuvent être publiées avec mention de l'identité du Membre</t>
  </si>
  <si>
    <t>Kittens bred and registered</t>
  </si>
  <si>
    <t>Gezüchtete und registrierte Jungtieren</t>
  </si>
  <si>
    <t>Chatons élevés et enregistrés</t>
  </si>
  <si>
    <t>Numbers should be specified: kittens bred and registered, cats imported from other FIFe Members resp. from non-FIFe organisations.</t>
  </si>
  <si>
    <t>Les numéros doivent être spécifiés: chatons élevés et enregistrés, chats importés d'autres Membres FIFe, resp. importés d'organisations non-FIFe.</t>
  </si>
  <si>
    <t>Es sollen eingegeben werden: gezüchtete und registrierte Jungtieren, Katzen von anderen FIFe-Mitgliedern bzw. von Nicht-FIFe-Organisation importiert.</t>
  </si>
  <si>
    <t>Zucht- und Registrierungsstatistiken</t>
  </si>
  <si>
    <t>Veuillez entrer le nombre d’enregistrements pour chaque race dans la case appropriée dans les "tabs": Cat 1, Cat 2, Cat 3, Cat 4, Non et XLH-XSH.</t>
  </si>
  <si>
    <t>EMS breed code</t>
  </si>
  <si>
    <t>EMS Rasse Code</t>
  </si>
  <si>
    <t>Code EMS race</t>
  </si>
  <si>
    <t>Imported from non-FIFe organisations</t>
  </si>
  <si>
    <t>Importiert von andere FIFe-Mitglieder</t>
  </si>
  <si>
    <t>Importiert von Nicht-FIFe-Organisationen</t>
  </si>
  <si>
    <t>Importés d'autres Membres FIFe</t>
  </si>
  <si>
    <t>Importés d'organisations non-FIFe</t>
  </si>
  <si>
    <t>JBL non</t>
  </si>
  <si>
    <t>Japanese Bobtail Longhair</t>
  </si>
  <si>
    <t>Japanese Bobtail Shorthair</t>
  </si>
  <si>
    <t>Japanischer Bobtail Langhaar</t>
  </si>
  <si>
    <t>Japanischer Bobtail Kurzhaar</t>
  </si>
  <si>
    <t>Bobtail Japonais Poils Courts</t>
  </si>
  <si>
    <t>Bobtail Japonais Poils Longs</t>
  </si>
  <si>
    <t>The period for the registrations is from January 1 until December 31, irrespective the cat's day of birth.</t>
  </si>
  <si>
    <t>Der Zeitraum für die Registrierung ist vom 1. Januar bis zum 31. Dezember, unabhängig vom Geburtsdatum der Katze.</t>
  </si>
  <si>
    <t>La période d'enregistrements est du 1er janvier au 31 décembre, quelle que soit la date de naissance du chat.</t>
  </si>
  <si>
    <t>Imported from other FIFe Members</t>
  </si>
  <si>
    <t>JBS</t>
  </si>
  <si>
    <t>Report of the year 2023</t>
  </si>
  <si>
    <t>Bericht des Jahres 2023</t>
  </si>
  <si>
    <t>Rapport de l'année 2023</t>
  </si>
  <si>
    <t>LYO</t>
  </si>
  <si>
    <t>BOM</t>
  </si>
  <si>
    <t>BGL non</t>
  </si>
  <si>
    <t>Bengal Longhair</t>
  </si>
  <si>
    <t>Bengal Langhaar</t>
  </si>
  <si>
    <t>Bengal Poils Longs</t>
  </si>
  <si>
    <t>v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</si>
</sst>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Calibri"/>
      <family val="2"/>
      <scheme val="minor"/>
    </font>
    <font>
      <u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i/>
      <sz val="9"/>
      <color indexed="81"/>
      <name val="Tahoma"/>
      <family val="2"/>
    </font>
    <font>
      <i/>
      <sz val="8"/>
      <color indexed="81"/>
      <name val="Tahoma"/>
      <family val="2"/>
    </font>
    <font>
      <sz val="8"/>
      <color indexed="81"/>
      <name val="Tahoma"/>
      <family val="2"/>
    </font>
    <font>
      <i/>
      <sz val="9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6"/>
      <color theme="0"/>
      <name val="Calibri"/>
      <family val="2"/>
      <scheme val="minor"/>
    </font>
    <font>
      <sz val="11"/>
      <color theme="5" tint="0.79998168889431442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theme="5" tint="0.79998168889431442"/>
      <name val="Arial"/>
      <family val="2"/>
      <charset val="204"/>
    </font>
    <font>
      <sz val="11"/>
      <color theme="1"/>
      <name val="Arial"/>
      <family val="2"/>
    </font>
    <font>
      <sz val="9"/>
      <color theme="1"/>
      <name val="Arial"/>
      <family val="2"/>
      <charset val="204"/>
    </font>
    <font>
      <sz val="8"/>
      <color rgb="FF00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13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0" fontId="19" fillId="4" borderId="0" xfId="0" applyFont="1" applyFill="1"/>
    <xf numFmtId="0" fontId="19" fillId="4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20" fillId="0" borderId="0" xfId="0" applyFont="1" applyFill="1" applyBorder="1" applyAlignment="1">
      <alignment horizontal="left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34" xfId="0" applyNumberFormat="1" applyFon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1" fontId="4" fillId="0" borderId="35" xfId="0" applyNumberFormat="1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Protection="1"/>
    <xf numFmtId="0" fontId="7" fillId="0" borderId="0" xfId="0" applyFont="1" applyProtection="1"/>
    <xf numFmtId="0" fontId="7" fillId="3" borderId="0" xfId="0" applyFont="1" applyFill="1" applyBorder="1" applyProtection="1"/>
    <xf numFmtId="0" fontId="7" fillId="0" borderId="0" xfId="0" applyFont="1" applyAlignment="1" applyProtection="1">
      <alignment horizontal="right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7" fillId="0" borderId="0" xfId="0" applyFont="1" applyBorder="1" applyProtection="1"/>
    <xf numFmtId="0" fontId="7" fillId="0" borderId="0" xfId="0" applyFont="1" applyAlignment="1" applyProtection="1">
      <alignment horizontal="center"/>
    </xf>
    <xf numFmtId="0" fontId="7" fillId="0" borderId="8" xfId="0" applyFont="1" applyBorder="1" applyProtection="1"/>
    <xf numFmtId="0" fontId="7" fillId="6" borderId="6" xfId="0" applyFont="1" applyFill="1" applyBorder="1" applyProtection="1"/>
    <xf numFmtId="0" fontId="10" fillId="6" borderId="0" xfId="0" applyFont="1" applyFill="1" applyBorder="1" applyProtection="1"/>
    <xf numFmtId="0" fontId="7" fillId="7" borderId="5" xfId="0" applyFont="1" applyFill="1" applyBorder="1" applyProtection="1"/>
    <xf numFmtId="0" fontId="7" fillId="7" borderId="6" xfId="0" applyFont="1" applyFill="1" applyBorder="1" applyProtection="1"/>
    <xf numFmtId="0" fontId="7" fillId="7" borderId="8" xfId="0" applyFont="1" applyFill="1" applyBorder="1" applyProtection="1"/>
    <xf numFmtId="0" fontId="7" fillId="7" borderId="0" xfId="0" applyFont="1" applyFill="1" applyBorder="1" applyProtection="1"/>
    <xf numFmtId="0" fontId="7" fillId="7" borderId="0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left" vertical="center"/>
    </xf>
    <xf numFmtId="0" fontId="11" fillId="7" borderId="0" xfId="0" applyFont="1" applyFill="1" applyBorder="1" applyAlignment="1" applyProtection="1">
      <alignment horizontal="center"/>
    </xf>
    <xf numFmtId="0" fontId="7" fillId="7" borderId="7" xfId="0" applyFont="1" applyFill="1" applyBorder="1" applyProtection="1"/>
    <xf numFmtId="0" fontId="7" fillId="7" borderId="9" xfId="0" applyFont="1" applyFill="1" applyBorder="1" applyProtection="1"/>
    <xf numFmtId="0" fontId="7" fillId="7" borderId="11" xfId="0" applyFont="1" applyFill="1" applyBorder="1" applyProtection="1"/>
    <xf numFmtId="0" fontId="7" fillId="7" borderId="12" xfId="0" applyFont="1" applyFill="1" applyBorder="1" applyProtection="1"/>
    <xf numFmtId="0" fontId="7" fillId="7" borderId="10" xfId="0" applyFont="1" applyFill="1" applyBorder="1" applyProtection="1"/>
    <xf numFmtId="0" fontId="7" fillId="7" borderId="8" xfId="0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/>
    </xf>
    <xf numFmtId="0" fontId="7" fillId="7" borderId="33" xfId="0" applyFont="1" applyFill="1" applyBorder="1" applyProtection="1"/>
    <xf numFmtId="0" fontId="6" fillId="7" borderId="0" xfId="0" applyFont="1" applyFill="1" applyBorder="1" applyAlignment="1" applyProtection="1">
      <alignment horizontal="center"/>
    </xf>
    <xf numFmtId="1" fontId="6" fillId="7" borderId="0" xfId="0" applyNumberFormat="1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center"/>
    </xf>
    <xf numFmtId="1" fontId="7" fillId="7" borderId="0" xfId="0" applyNumberFormat="1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shrinkToFit="1"/>
    </xf>
    <xf numFmtId="1" fontId="7" fillId="7" borderId="0" xfId="0" applyNumberFormat="1" applyFont="1" applyFill="1" applyBorder="1" applyProtection="1"/>
    <xf numFmtId="0" fontId="7" fillId="7" borderId="38" xfId="0" applyFont="1" applyFill="1" applyBorder="1" applyProtection="1"/>
    <xf numFmtId="0" fontId="7" fillId="7" borderId="41" xfId="0" applyFont="1" applyFill="1" applyBorder="1" applyProtection="1"/>
    <xf numFmtId="0" fontId="7" fillId="7" borderId="39" xfId="0" applyFont="1" applyFill="1" applyBorder="1" applyProtection="1"/>
    <xf numFmtId="0" fontId="7" fillId="7" borderId="40" xfId="0" applyFont="1" applyFill="1" applyBorder="1" applyProtection="1"/>
    <xf numFmtId="0" fontId="24" fillId="7" borderId="0" xfId="0" applyFont="1" applyFill="1" applyBorder="1" applyProtection="1"/>
    <xf numFmtId="0" fontId="7" fillId="7" borderId="45" xfId="0" applyFont="1" applyFill="1" applyBorder="1" applyProtection="1"/>
    <xf numFmtId="0" fontId="18" fillId="7" borderId="0" xfId="0" applyFont="1" applyFill="1" applyProtection="1"/>
    <xf numFmtId="0" fontId="26" fillId="7" borderId="0" xfId="0" applyFont="1" applyFill="1" applyProtection="1"/>
    <xf numFmtId="0" fontId="4" fillId="7" borderId="0" xfId="0" applyFont="1" applyFill="1" applyProtection="1"/>
    <xf numFmtId="1" fontId="4" fillId="7" borderId="0" xfId="0" applyNumberFormat="1" applyFont="1" applyFill="1" applyAlignment="1" applyProtection="1">
      <alignment horizontal="center" vertical="center"/>
    </xf>
    <xf numFmtId="0" fontId="4" fillId="6" borderId="4" xfId="0" applyFont="1" applyFill="1" applyBorder="1" applyAlignment="1" applyProtection="1">
      <alignment vertical="center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Protection="1"/>
    <xf numFmtId="0" fontId="18" fillId="5" borderId="15" xfId="0" applyFont="1" applyFill="1" applyBorder="1" applyProtection="1"/>
    <xf numFmtId="1" fontId="4" fillId="5" borderId="17" xfId="0" applyNumberFormat="1" applyFont="1" applyFill="1" applyBorder="1" applyAlignment="1" applyProtection="1">
      <alignment horizontal="center" vertical="center"/>
    </xf>
    <xf numFmtId="0" fontId="21" fillId="7" borderId="0" xfId="0" applyFont="1" applyFill="1" applyAlignment="1" applyProtection="1">
      <alignment horizontal="left"/>
    </xf>
    <xf numFmtId="1" fontId="4" fillId="5" borderId="25" xfId="0" applyNumberFormat="1" applyFont="1" applyFill="1" applyBorder="1" applyAlignment="1" applyProtection="1">
      <alignment horizontal="center" vertical="center"/>
    </xf>
    <xf numFmtId="1" fontId="4" fillId="5" borderId="12" xfId="0" applyNumberFormat="1" applyFont="1" applyFill="1" applyBorder="1" applyAlignment="1" applyProtection="1">
      <alignment horizontal="center" vertical="center"/>
    </xf>
    <xf numFmtId="0" fontId="27" fillId="0" borderId="0" xfId="1" applyFont="1" applyAlignment="1">
      <alignment horizontal="left" vertical="top"/>
    </xf>
    <xf numFmtId="0" fontId="27" fillId="0" borderId="0" xfId="1" applyFont="1" applyAlignment="1">
      <alignment vertical="top"/>
    </xf>
    <xf numFmtId="0" fontId="28" fillId="0" borderId="0" xfId="0" applyFont="1" applyProtection="1"/>
    <xf numFmtId="0" fontId="28" fillId="0" borderId="0" xfId="0" applyFont="1" applyAlignment="1" applyProtection="1">
      <alignment horizontal="right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 shrinkToFit="1"/>
    </xf>
    <xf numFmtId="1" fontId="7" fillId="2" borderId="17" xfId="0" applyNumberFormat="1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8" fillId="5" borderId="21" xfId="0" applyFont="1" applyFill="1" applyBorder="1" applyAlignment="1" applyProtection="1">
      <alignment horizontal="center"/>
    </xf>
    <xf numFmtId="0" fontId="9" fillId="5" borderId="22" xfId="0" applyFont="1" applyFill="1" applyBorder="1" applyAlignment="1" applyProtection="1">
      <alignment horizontal="center"/>
    </xf>
    <xf numFmtId="0" fontId="7" fillId="7" borderId="43" xfId="0" applyFont="1" applyFill="1" applyBorder="1" applyAlignment="1" applyProtection="1"/>
    <xf numFmtId="0" fontId="0" fillId="7" borderId="42" xfId="0" applyFill="1" applyBorder="1" applyAlignment="1" applyProtection="1"/>
    <xf numFmtId="1" fontId="7" fillId="2" borderId="5" xfId="0" applyNumberFormat="1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8" fillId="5" borderId="28" xfId="0" applyFont="1" applyFill="1" applyBorder="1" applyAlignment="1" applyProtection="1">
      <alignment horizontal="center"/>
    </xf>
    <xf numFmtId="0" fontId="9" fillId="5" borderId="29" xfId="0" applyFont="1" applyFill="1" applyBorder="1" applyAlignment="1" applyProtection="1">
      <alignment horizontal="center"/>
    </xf>
    <xf numFmtId="0" fontId="9" fillId="5" borderId="30" xfId="0" applyFont="1" applyFill="1" applyBorder="1" applyAlignment="1" applyProtection="1">
      <alignment horizontal="center"/>
    </xf>
    <xf numFmtId="1" fontId="8" fillId="5" borderId="21" xfId="0" applyNumberFormat="1" applyFont="1" applyFill="1" applyBorder="1" applyAlignment="1" applyProtection="1">
      <alignment horizontal="center"/>
    </xf>
    <xf numFmtId="0" fontId="9" fillId="5" borderId="14" xfId="0" applyFont="1" applyFill="1" applyBorder="1" applyAlignment="1" applyProtection="1">
      <alignment horizontal="center"/>
    </xf>
    <xf numFmtId="1" fontId="7" fillId="2" borderId="8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1" fontId="7" fillId="2" borderId="10" xfId="0" applyNumberFormat="1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 wrapText="1"/>
    </xf>
    <xf numFmtId="1" fontId="7" fillId="2" borderId="0" xfId="0" applyNumberFormat="1" applyFont="1" applyFill="1" applyBorder="1" applyAlignment="1" applyProtection="1">
      <alignment horizontal="center" vertical="center" wrapText="1"/>
    </xf>
    <xf numFmtId="1" fontId="7" fillId="2" borderId="11" xfId="0" applyNumberFormat="1" applyFont="1" applyFill="1" applyBorder="1" applyAlignment="1" applyProtection="1">
      <alignment horizontal="center" vertical="center" wrapText="1"/>
    </xf>
    <xf numFmtId="1" fontId="7" fillId="2" borderId="5" xfId="0" applyNumberFormat="1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8" fillId="5" borderId="20" xfId="0" applyFont="1" applyFill="1" applyBorder="1" applyAlignment="1" applyProtection="1">
      <alignment horizontal="center"/>
    </xf>
    <xf numFmtId="0" fontId="9" fillId="5" borderId="20" xfId="0" applyFont="1" applyFill="1" applyBorder="1" applyAlignment="1" applyProtection="1">
      <alignment horizontal="center"/>
    </xf>
    <xf numFmtId="0" fontId="7" fillId="7" borderId="44" xfId="0" applyFont="1" applyFill="1" applyBorder="1" applyAlignment="1" applyProtection="1"/>
    <xf numFmtId="0" fontId="0" fillId="7" borderId="40" xfId="0" applyFill="1" applyBorder="1" applyAlignment="1" applyProtection="1"/>
    <xf numFmtId="0" fontId="7" fillId="7" borderId="0" xfId="0" applyFont="1" applyFill="1" applyBorder="1" applyAlignment="1" applyProtection="1"/>
    <xf numFmtId="0" fontId="0" fillId="7" borderId="0" xfId="0" applyFill="1" applyBorder="1" applyAlignment="1" applyProtection="1"/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1" fontId="7" fillId="2" borderId="6" xfId="0" applyNumberFormat="1" applyFont="1" applyFill="1" applyBorder="1" applyAlignment="1" applyProtection="1">
      <alignment horizontal="center" vertical="center" wrapText="1"/>
    </xf>
    <xf numFmtId="0" fontId="0" fillId="5" borderId="22" xfId="0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center"/>
    </xf>
    <xf numFmtId="0" fontId="6" fillId="5" borderId="18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19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1" fontId="7" fillId="2" borderId="10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 shrinkToFit="1"/>
    </xf>
    <xf numFmtId="0" fontId="9" fillId="3" borderId="16" xfId="0" applyFont="1" applyFill="1" applyBorder="1" applyAlignment="1">
      <alignment horizontal="center" shrinkToFit="1"/>
    </xf>
    <xf numFmtId="0" fontId="9" fillId="3" borderId="17" xfId="0" applyFont="1" applyFill="1" applyBorder="1" applyAlignment="1">
      <alignment horizontal="center" shrinkToFit="1"/>
    </xf>
    <xf numFmtId="0" fontId="22" fillId="8" borderId="15" xfId="0" applyFont="1" applyFill="1" applyBorder="1" applyAlignment="1" applyProtection="1">
      <alignment horizontal="center"/>
    </xf>
    <xf numFmtId="0" fontId="22" fillId="8" borderId="16" xfId="0" applyFont="1" applyFill="1" applyBorder="1" applyAlignment="1" applyProtection="1">
      <alignment horizontal="center"/>
    </xf>
    <xf numFmtId="0" fontId="23" fillId="8" borderId="16" xfId="0" applyFont="1" applyFill="1" applyBorder="1" applyAlignment="1" applyProtection="1">
      <alignment horizontal="center"/>
    </xf>
    <xf numFmtId="0" fontId="23" fillId="8" borderId="17" xfId="0" applyFont="1" applyFill="1" applyBorder="1" applyAlignment="1" applyProtection="1">
      <alignment horizontal="center"/>
    </xf>
    <xf numFmtId="1" fontId="6" fillId="5" borderId="18" xfId="0" applyNumberFormat="1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7" fillId="5" borderId="19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shrinkToFit="1"/>
    </xf>
    <xf numFmtId="0" fontId="0" fillId="2" borderId="6" xfId="0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 shrinkToFit="1"/>
    </xf>
    <xf numFmtId="0" fontId="7" fillId="6" borderId="0" xfId="0" applyFont="1" applyFill="1" applyAlignment="1" applyProtection="1">
      <alignment horizontal="center" shrinkToFit="1"/>
    </xf>
    <xf numFmtId="0" fontId="7" fillId="6" borderId="0" xfId="0" applyFont="1" applyFill="1" applyAlignment="1" applyProtection="1">
      <alignment shrinkToFit="1"/>
    </xf>
    <xf numFmtId="0" fontId="25" fillId="6" borderId="0" xfId="0" applyFont="1" applyFill="1" applyBorder="1" applyAlignment="1" applyProtection="1">
      <alignment horizontal="center" shrinkToFit="1"/>
    </xf>
    <xf numFmtId="0" fontId="25" fillId="6" borderId="0" xfId="0" applyFont="1" applyFill="1" applyAlignment="1" applyProtection="1">
      <alignment horizontal="center" shrinkToFit="1"/>
    </xf>
    <xf numFmtId="0" fontId="25" fillId="6" borderId="0" xfId="0" applyFont="1" applyFill="1" applyAlignment="1" applyProtection="1">
      <alignment shrinkToFit="1"/>
    </xf>
    <xf numFmtId="0" fontId="6" fillId="3" borderId="32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11" fillId="6" borderId="15" xfId="0" applyFont="1" applyFill="1" applyBorder="1" applyAlignment="1" applyProtection="1">
      <alignment horizontal="center"/>
    </xf>
    <xf numFmtId="0" fontId="11" fillId="6" borderId="16" xfId="0" applyFont="1" applyFill="1" applyBorder="1" applyAlignment="1" applyProtection="1">
      <alignment horizontal="center"/>
    </xf>
    <xf numFmtId="0" fontId="12" fillId="6" borderId="16" xfId="0" applyFont="1" applyFill="1" applyBorder="1" applyAlignment="1" applyProtection="1">
      <alignment horizontal="center"/>
    </xf>
    <xf numFmtId="0" fontId="12" fillId="6" borderId="17" xfId="0" applyFont="1" applyFill="1" applyBorder="1" applyAlignment="1" applyProtection="1">
      <alignment horizontal="center"/>
    </xf>
    <xf numFmtId="0" fontId="5" fillId="7" borderId="0" xfId="0" applyFont="1" applyFill="1" applyAlignment="1" applyProtection="1">
      <alignment shrinkToFit="1"/>
    </xf>
    <xf numFmtId="0" fontId="4" fillId="7" borderId="0" xfId="0" applyFont="1" applyFill="1" applyBorder="1" applyAlignment="1" applyProtection="1">
      <alignment horizontal="left" shrinkToFit="1"/>
    </xf>
    <xf numFmtId="0" fontId="5" fillId="7" borderId="0" xfId="0" applyFont="1" applyFill="1" applyAlignment="1" applyProtection="1">
      <alignment horizontal="left" shrinkToFit="1"/>
    </xf>
    <xf numFmtId="0" fontId="6" fillId="0" borderId="13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6" fillId="3" borderId="10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1" fontId="8" fillId="5" borderId="28" xfId="0" applyNumberFormat="1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1" fontId="7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26373</xdr:colOff>
      <xdr:row>4</xdr:row>
      <xdr:rowOff>9991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9348" cy="98154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23</xdr:col>
      <xdr:colOff>27881</xdr:colOff>
      <xdr:row>4</xdr:row>
      <xdr:rowOff>6927</xdr:rowOff>
    </xdr:to>
    <xdr:pic>
      <xdr:nvPicPr>
        <xdr:cNvPr id="11" name="Picture 9" descr="FIFe_logo_b&amp;w.t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01125" y="0"/>
          <a:ext cx="970856" cy="978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66675</xdr:rowOff>
        </xdr:from>
        <xdr:to>
          <xdr:col>2</xdr:col>
          <xdr:colOff>9525</xdr:colOff>
          <xdr:row>13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rles/FIFe/Student%20judges/Opatrna-%20Judges%20exam%20application%20form%20%20v3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xam application"/>
      <sheetName val="1"/>
      <sheetName val="2"/>
      <sheetName val="3"/>
      <sheetName val="4"/>
      <sheetName val="A"/>
      <sheetName val="B"/>
      <sheetName val="C"/>
      <sheetName val="D"/>
      <sheetName val="Country codes"/>
      <sheetName val="Requirements"/>
      <sheetName val="I"/>
      <sheetName val="II"/>
      <sheetName val="III"/>
      <sheetName val="IV"/>
      <sheetName val="Requirements (old)"/>
      <sheetName val="FAQ"/>
      <sheetName val="S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English</v>
          </cell>
        </row>
        <row r="3">
          <cell r="I3" t="str">
            <v>Deutsch</v>
          </cell>
        </row>
        <row r="4">
          <cell r="I4" t="str">
            <v>Français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showGridLines="0" showRowColHeaders="0" tabSelected="1" zoomScaleNormal="100" workbookViewId="0">
      <selection activeCell="F9" sqref="F9"/>
    </sheetView>
  </sheetViews>
  <sheetFormatPr defaultColWidth="9.140625" defaultRowHeight="14.25" x14ac:dyDescent="0.2"/>
  <cols>
    <col min="1" max="1" width="1.7109375" style="25" customWidth="1"/>
    <col min="2" max="2" width="5.42578125" style="25" customWidth="1"/>
    <col min="3" max="3" width="7" style="25" customWidth="1"/>
    <col min="4" max="15" width="9.140625" style="25"/>
    <col min="16" max="16" width="8.7109375" style="25" customWidth="1"/>
    <col min="17" max="17" width="12.28515625" style="25" customWidth="1"/>
    <col min="18" max="18" width="1.85546875" style="25" customWidth="1"/>
    <col min="19" max="19" width="9.140625" style="25" hidden="1" customWidth="1"/>
    <col min="20" max="20" width="38.140625" style="25" hidden="1" customWidth="1"/>
    <col min="21" max="21" width="46.140625" style="25" hidden="1" customWidth="1"/>
    <col min="22" max="22" width="41.42578125" style="25" hidden="1" customWidth="1"/>
    <col min="23" max="23" width="9.140625" style="25" hidden="1" customWidth="1"/>
    <col min="24" max="25" width="9.140625" style="25" customWidth="1"/>
    <col min="26" max="16384" width="9.140625" style="25"/>
  </cols>
  <sheetData>
    <row r="1" spans="1:26" x14ac:dyDescent="0.2">
      <c r="B1" s="26"/>
      <c r="C1" s="26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S1" s="27" t="s">
        <v>113</v>
      </c>
      <c r="T1" s="25" t="s">
        <v>114</v>
      </c>
      <c r="U1" s="25" t="s">
        <v>115</v>
      </c>
      <c r="V1" s="25" t="s">
        <v>116</v>
      </c>
      <c r="W1" s="25" t="s">
        <v>268</v>
      </c>
    </row>
    <row r="2" spans="1:26" ht="35.25" x14ac:dyDescent="0.5">
      <c r="B2" s="26"/>
      <c r="C2" s="26"/>
      <c r="D2" s="147" t="str">
        <f>IF($G$9="F",VLOOKUP(1,$S$2:$V$80,4,FALSE),IF($G$9="D",VLOOKUP(1,$S$2:$V$80,3,FALSE),VLOOKUP(1,$S$2:$V$80,2,FALSE)))</f>
        <v>Zucht- und Registrierungsstatistiken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S2" s="25">
        <v>1</v>
      </c>
      <c r="T2" s="25" t="s">
        <v>134</v>
      </c>
      <c r="U2" s="25" t="s">
        <v>285</v>
      </c>
      <c r="V2" s="25" t="s">
        <v>135</v>
      </c>
      <c r="W2" s="25" t="s">
        <v>114</v>
      </c>
    </row>
    <row r="3" spans="1:26" ht="12.75" customHeight="1" x14ac:dyDescent="0.2">
      <c r="B3" s="26"/>
      <c r="C3" s="26"/>
      <c r="D3" s="150" t="str">
        <f>IF($G$9="F",VLOOKUP(4,$S$2:$V$80,4,FALSE),IF($G$9="D",VLOOKUP(4,$S$2:$V$80,3,FALSE),VLOOKUP(4,$S$2:$V$80,2,FALSE)))</f>
        <v>Bericht des Jahres 2023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S3" s="25">
        <v>2</v>
      </c>
      <c r="T3" s="25" t="s">
        <v>262</v>
      </c>
      <c r="U3" s="25" t="s">
        <v>263</v>
      </c>
      <c r="V3" s="25" t="s">
        <v>264</v>
      </c>
      <c r="W3" s="25" t="s">
        <v>266</v>
      </c>
    </row>
    <row r="4" spans="1:26" ht="14.25" customHeight="1" x14ac:dyDescent="0.2">
      <c r="B4" s="26"/>
      <c r="C4" s="2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S4" s="25">
        <v>3</v>
      </c>
      <c r="T4" s="25" t="s">
        <v>117</v>
      </c>
      <c r="U4" s="25" t="s">
        <v>133</v>
      </c>
      <c r="V4" s="25" t="s">
        <v>118</v>
      </c>
      <c r="W4" s="25" t="s">
        <v>267</v>
      </c>
    </row>
    <row r="5" spans="1:26" s="28" customFormat="1" ht="13.5" customHeight="1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S5" s="28">
        <v>4</v>
      </c>
      <c r="T5" s="28" t="s">
        <v>307</v>
      </c>
      <c r="U5" s="28" t="s">
        <v>308</v>
      </c>
      <c r="V5" s="28" t="s">
        <v>309</v>
      </c>
    </row>
    <row r="6" spans="1:26" s="28" customFormat="1" ht="13.5" customHeight="1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42"/>
      <c r="S6" s="25">
        <v>5</v>
      </c>
      <c r="T6" s="25" t="s">
        <v>279</v>
      </c>
      <c r="U6" s="25" t="s">
        <v>280</v>
      </c>
      <c r="V6" s="25" t="s">
        <v>281</v>
      </c>
      <c r="W6" s="25"/>
      <c r="X6" s="25"/>
      <c r="Y6" s="25"/>
      <c r="Z6" s="25"/>
    </row>
    <row r="7" spans="1:26" ht="21" x14ac:dyDescent="0.35">
      <c r="A7" s="37"/>
      <c r="B7" s="136" t="str">
        <f>IF($G$9="F",VLOOKUP(23,$S$2:$V$80,4,FALSE),IF($G$9="D",VLOOKUP(23,$S$2:$V$80,3,FALSE),VLOOKUP(23,$S$2:$V$80,2,FALSE)))</f>
        <v>EINLEITUNG</v>
      </c>
      <c r="C7" s="137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  <c r="R7" s="43"/>
      <c r="S7" s="30">
        <v>6</v>
      </c>
      <c r="T7" s="30" t="s">
        <v>305</v>
      </c>
      <c r="U7" s="30" t="s">
        <v>291</v>
      </c>
      <c r="V7" s="30" t="s">
        <v>293</v>
      </c>
      <c r="W7" s="30"/>
      <c r="X7" s="30"/>
      <c r="Y7" s="30"/>
      <c r="Z7" s="30"/>
    </row>
    <row r="8" spans="1:26" ht="14.25" customHeight="1" thickBot="1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43"/>
      <c r="S8" s="30">
        <v>7</v>
      </c>
      <c r="T8" s="30" t="s">
        <v>290</v>
      </c>
      <c r="U8" s="30" t="s">
        <v>292</v>
      </c>
      <c r="V8" s="30" t="s">
        <v>294</v>
      </c>
      <c r="W8" s="30"/>
      <c r="X8" s="30"/>
    </row>
    <row r="9" spans="1:26" ht="15.75" thickBot="1" x14ac:dyDescent="0.25">
      <c r="A9" s="37"/>
      <c r="B9" s="38" t="str">
        <f>IF($G$9="F",VLOOKUP(3,$S$2:$V$80,4,FALSE),IF($G$9="D",VLOOKUP(3,$S$2:$V$80,3,FALSE),VLOOKUP(3,$S$2:$V$80,2,FALSE)))</f>
        <v>Sprache für diesen Bericht</v>
      </c>
      <c r="C9" s="38"/>
      <c r="D9" s="38"/>
      <c r="E9" s="38"/>
      <c r="F9" s="1" t="s">
        <v>266</v>
      </c>
      <c r="G9" s="62" t="str">
        <f>LEFT(F9,1)</f>
        <v>D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43"/>
      <c r="S9" s="25">
        <v>8</v>
      </c>
      <c r="T9" s="25" t="s">
        <v>119</v>
      </c>
      <c r="U9" s="25" t="s">
        <v>123</v>
      </c>
      <c r="V9" s="25" t="s">
        <v>124</v>
      </c>
    </row>
    <row r="10" spans="1:26" s="30" customFormat="1" ht="14.25" customHeight="1" thickBot="1" x14ac:dyDescent="0.2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43"/>
      <c r="S10" s="25">
        <v>9</v>
      </c>
      <c r="T10" s="25" t="s">
        <v>125</v>
      </c>
      <c r="U10" s="25" t="s">
        <v>125</v>
      </c>
      <c r="V10" s="25" t="s">
        <v>125</v>
      </c>
      <c r="W10" s="25"/>
      <c r="X10" s="25"/>
      <c r="Y10" s="25"/>
      <c r="Z10" s="25"/>
    </row>
    <row r="11" spans="1:26" ht="15.75" customHeight="1" thickBot="1" x14ac:dyDescent="0.3">
      <c r="A11" s="37"/>
      <c r="B11" s="38" t="str">
        <f>IF($G$9="F",VLOOKUP(10,$S$2:$V$80,4,FALSE),IF($G$9="D",VLOOKUP(10,$S$2:$V$80,3,FALSE),VLOOKUP(10,$S$2:$V$80,2,FALSE)))</f>
        <v>FIFe-Mitglied</v>
      </c>
      <c r="C11" s="38"/>
      <c r="D11" s="38"/>
      <c r="E11" s="38"/>
      <c r="F11" s="165"/>
      <c r="G11" s="166"/>
      <c r="H11" s="166"/>
      <c r="I11" s="166"/>
      <c r="J11" s="167"/>
      <c r="K11" s="167"/>
      <c r="L11" s="168"/>
      <c r="M11" s="38"/>
      <c r="N11" s="38"/>
      <c r="O11" s="38"/>
      <c r="P11" s="38"/>
      <c r="Q11" s="38"/>
      <c r="R11" s="43"/>
      <c r="S11" s="25">
        <v>10</v>
      </c>
      <c r="T11" s="25" t="s">
        <v>126</v>
      </c>
      <c r="U11" s="25" t="s">
        <v>127</v>
      </c>
      <c r="V11" s="25" t="s">
        <v>128</v>
      </c>
    </row>
    <row r="12" spans="1:26" ht="14.25" customHeight="1" x14ac:dyDescent="0.2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43"/>
      <c r="S12" s="25">
        <v>11</v>
      </c>
      <c r="T12" s="25" t="s">
        <v>130</v>
      </c>
      <c r="U12" s="25" t="s">
        <v>129</v>
      </c>
      <c r="V12" s="25" t="s">
        <v>278</v>
      </c>
    </row>
    <row r="13" spans="1:26" ht="14.25" customHeight="1" x14ac:dyDescent="0.2">
      <c r="A13" s="37"/>
      <c r="B13" s="39"/>
      <c r="C13" s="40" t="str">
        <f>IF($G$9="F",VLOOKUP(11,$S$2:$V$80,4,FALSE),IF($G$9="D",VLOOKUP(11,$S$2:$V$80,3,FALSE),VLOOKUP(11,$S$2:$V$80,2,FALSE)))</f>
        <v>Die Statistik kann unter Angabe der Mitgliederidentität veröffentlicht werden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43"/>
      <c r="S13" s="25">
        <v>12</v>
      </c>
      <c r="T13" s="25" t="s">
        <v>131</v>
      </c>
      <c r="U13" s="25" t="s">
        <v>132</v>
      </c>
      <c r="V13" s="25" t="s">
        <v>255</v>
      </c>
    </row>
    <row r="14" spans="1:26" ht="14.25" customHeigh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43"/>
      <c r="S14" s="25">
        <v>13</v>
      </c>
      <c r="T14" s="25" t="s">
        <v>137</v>
      </c>
      <c r="U14" s="25" t="s">
        <v>136</v>
      </c>
      <c r="V14" s="25" t="s">
        <v>138</v>
      </c>
      <c r="W14" s="25" t="str">
        <f>IF($G$9="F",VLOOKUP(13,$S$2:$V$80,4,FALSE),IF($G$9="D",VLOOKUP(13,$S$2:$V$80,3,FALSE),VLOOKUP(13,$S$2:$V$80,2,FALSE)))</f>
        <v>Rasse</v>
      </c>
    </row>
    <row r="15" spans="1:26" ht="14.25" customHeight="1" x14ac:dyDescent="0.2">
      <c r="A15" s="37"/>
      <c r="B15" s="143" t="str">
        <f>IF($G$9="F",VLOOKUP(17,$S$2:$V$80,4,FALSE),IF($G$9="D",VLOOKUP(17,$S$2:$V$80,3,FALSE),VLOOKUP(17,$S$2:$V$80,2,FALSE)))</f>
        <v>Bitte geben Sie die Anzahl der Registrierungen für jede Rasse in das entsprechende Feld in den "Tabs": Cat 1, Cat 2, Cat 3, Cat 4, Non und XLH-XSH ein.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43"/>
      <c r="S15" s="25">
        <v>14</v>
      </c>
      <c r="T15" s="25" t="s">
        <v>287</v>
      </c>
      <c r="U15" s="25" t="s">
        <v>288</v>
      </c>
      <c r="V15" s="25" t="s">
        <v>289</v>
      </c>
      <c r="W15" s="25" t="str">
        <f>IF($G$9="F",VLOOKUP(14,$S$2:$V$80,4,FALSE),IF($G$9="D",VLOOKUP(14,$S$2:$V$80,3,FALSE),VLOOKUP(14,$S$2:$V$80,2,FALSE)))</f>
        <v>EMS Rasse Code</v>
      </c>
    </row>
    <row r="16" spans="1:26" ht="14.25" customHeight="1" x14ac:dyDescent="0.2">
      <c r="A16" s="37"/>
      <c r="B16" s="163" t="str">
        <f>IF($G$9="F",VLOOKUP(18,$S$2:$V$80,4,FALSE),IF($G$9="D",VLOOKUP(18,$S$2:$V$80,3,FALSE),VLOOKUP(18,$S$2:$V$80,2,FALSE)))</f>
        <v>Es sollen eingegeben werden: gezüchtete und registrierte Jungtieren, Katzen von anderen FIFe-Mitgliedern bzw. von Nicht-FIFe-Organisation importiert.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43"/>
      <c r="S16" s="25">
        <v>15</v>
      </c>
      <c r="T16" s="25" t="s">
        <v>245</v>
      </c>
      <c r="U16" s="25" t="s">
        <v>246</v>
      </c>
      <c r="V16" s="25" t="s">
        <v>254</v>
      </c>
    </row>
    <row r="17" spans="1:26" ht="14.25" customHeight="1" x14ac:dyDescent="0.2">
      <c r="A17" s="37"/>
      <c r="B17" s="163" t="str">
        <f>IF($G$9="F",VLOOKUP(20,$S$2:$V$80,4,FALSE),IF($G$9="D",VLOOKUP(20,$S$2:$V$80,3,FALSE),VLOOKUP(20,$S$2:$V$80,2,FALSE)))</f>
        <v>Der Zeitraum für die Registrierung ist vom 1. Januar bis zum 31. Dezember, unabhängig vom Geburtsdatum der Katze.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43"/>
      <c r="S17" s="25">
        <v>16</v>
      </c>
      <c r="T17" s="25" t="s">
        <v>247</v>
      </c>
      <c r="U17" s="25" t="s">
        <v>248</v>
      </c>
      <c r="V17" s="25" t="s">
        <v>256</v>
      </c>
    </row>
    <row r="18" spans="1:26" ht="14.25" customHeight="1" x14ac:dyDescent="0.2">
      <c r="A18" s="37"/>
      <c r="B18" s="143" t="str">
        <f>IF($G$9="F",VLOOKUP(19,$S$2:$V$80,4,FALSE),IF($G$9="D",VLOOKUP(19,$S$2:$V$80,3,FALSE),VLOOKUP(19,$S$2:$V$80,2,FALSE)))</f>
        <v>Die nachstehende Zusammenfassung spiegelt automatisch die Ergebnisse der eingegebenen Informationen wider.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43"/>
      <c r="S18" s="28">
        <v>17</v>
      </c>
      <c r="T18" s="28" t="s">
        <v>237</v>
      </c>
      <c r="U18" s="28" t="s">
        <v>265</v>
      </c>
      <c r="V18" s="28" t="s">
        <v>286</v>
      </c>
      <c r="W18" s="28"/>
      <c r="X18" s="28"/>
      <c r="Y18" s="28"/>
      <c r="Z18" s="28"/>
    </row>
    <row r="19" spans="1:26" ht="14.25" customHeight="1" x14ac:dyDescent="0.2">
      <c r="A19" s="37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43"/>
      <c r="S19" s="25">
        <v>18</v>
      </c>
      <c r="T19" s="25" t="s">
        <v>282</v>
      </c>
      <c r="U19" s="25" t="s">
        <v>284</v>
      </c>
      <c r="V19" s="25" t="s">
        <v>283</v>
      </c>
    </row>
    <row r="20" spans="1:26" ht="14.25" customHeight="1" x14ac:dyDescent="0.2">
      <c r="A20" s="46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25">
        <v>19</v>
      </c>
      <c r="T20" s="25" t="s">
        <v>261</v>
      </c>
      <c r="U20" s="25" t="s">
        <v>260</v>
      </c>
      <c r="V20" s="25" t="s">
        <v>259</v>
      </c>
    </row>
    <row r="21" spans="1:26" s="28" customFormat="1" ht="14.2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>
        <v>20</v>
      </c>
      <c r="T21" s="30" t="s">
        <v>302</v>
      </c>
      <c r="U21" s="30" t="s">
        <v>303</v>
      </c>
      <c r="V21" s="30" t="s">
        <v>304</v>
      </c>
      <c r="W21" s="30"/>
      <c r="X21" s="30"/>
      <c r="Y21" s="30"/>
      <c r="Z21" s="30"/>
    </row>
    <row r="22" spans="1:26" x14ac:dyDescent="0.2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42"/>
      <c r="S22" s="25">
        <v>21</v>
      </c>
      <c r="T22" s="25" t="s">
        <v>272</v>
      </c>
      <c r="U22" s="76" t="s">
        <v>273</v>
      </c>
      <c r="V22" s="77" t="s">
        <v>274</v>
      </c>
    </row>
    <row r="23" spans="1:26" ht="21" x14ac:dyDescent="0.35">
      <c r="A23" s="37"/>
      <c r="B23" s="136" t="str">
        <f>IF($G$9="F",VLOOKUP(12,$S$2:$V$80,4,FALSE),IF($G$9="D",VLOOKUP(12,$S$2:$V$80,3,FALSE),VLOOKUP(12,$S$2:$V$80,2,FALSE)))</f>
        <v>ZUSAMMENFASSUNG DER STATISTIKEN</v>
      </c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  <c r="R23" s="43"/>
      <c r="S23" s="25">
        <v>23</v>
      </c>
      <c r="T23" s="25" t="s">
        <v>276</v>
      </c>
      <c r="U23" s="25" t="s">
        <v>277</v>
      </c>
      <c r="V23" s="25" t="s">
        <v>276</v>
      </c>
    </row>
    <row r="24" spans="1:26" s="30" customFormat="1" ht="21" x14ac:dyDescent="0.35">
      <c r="A24" s="37"/>
      <c r="B24" s="41"/>
      <c r="C24" s="4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3"/>
    </row>
    <row r="25" spans="1:26" ht="21" x14ac:dyDescent="0.35">
      <c r="A25" s="37"/>
      <c r="B25" s="158" t="str">
        <f>IF($G$9="F",VLOOKUP(15,$S$2:$V$80,4,FALSE),IF($G$9="D",VLOOKUP(15,$S$2:$V$80,3,FALSE),VLOOKUP(15,$S$2:$V$80,2,FALSE)))</f>
        <v>Zusammenfassung pro Kategorie</v>
      </c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1"/>
      <c r="R25" s="43"/>
    </row>
    <row r="26" spans="1:26" x14ac:dyDescent="0.2">
      <c r="A26" s="37"/>
      <c r="B26" s="88" t="str">
        <f>IF($G$9="F",VLOOKUP(8,$S$2:$V$80,4,FALSE),IF($G$9="D",VLOOKUP(8,$S$2:$V$80,3,FALSE),VLOOKUP(8,$S$2:$V$80,2,FALSE)))</f>
        <v>Kategorie</v>
      </c>
      <c r="C26" s="175"/>
      <c r="D26" s="88" t="str">
        <f>IF($G$9="F",VLOOKUP(5,$S$2:$V$80,4,FALSE),IF($G$9="D",VLOOKUP(5,$S$2:$V$80,3,FALSE),VLOOKUP(5,$S$2:$V$80,2,FALSE)))</f>
        <v>Gezüchtete und registrierte Jungtieren</v>
      </c>
      <c r="E26" s="120"/>
      <c r="F26" s="120"/>
      <c r="G26" s="89"/>
      <c r="H26" s="88" t="str">
        <f>IF($G$9="F",VLOOKUP(6,$S$2:$V$80,4,FALSE),IF($G$9="D",VLOOKUP(6,$S$2:$V$80,3,FALSE),VLOOKUP(6,$S$2:$V$80,2,FALSE)))</f>
        <v>Importiert von andere FIFe-Mitglieder</v>
      </c>
      <c r="I26" s="120"/>
      <c r="J26" s="120"/>
      <c r="K26" s="89"/>
      <c r="L26" s="88" t="str">
        <f>IF($G$9="F",VLOOKUP(7,$S$2:$V$80,4,FALSE),IF($G$9="D",VLOOKUP(7,$S$2:$V$80,3,FALSE),VLOOKUP(7,$S$2:$V$80,2,FALSE)))</f>
        <v>Importiert von Nicht-FIFe-Organisationen</v>
      </c>
      <c r="M26" s="120"/>
      <c r="N26" s="120"/>
      <c r="O26" s="89"/>
      <c r="P26" s="88" t="s">
        <v>125</v>
      </c>
      <c r="Q26" s="89"/>
      <c r="R26" s="43"/>
    </row>
    <row r="27" spans="1:26" x14ac:dyDescent="0.2">
      <c r="A27" s="37"/>
      <c r="B27" s="176"/>
      <c r="C27" s="177"/>
      <c r="D27" s="90"/>
      <c r="E27" s="121"/>
      <c r="F27" s="121"/>
      <c r="G27" s="91"/>
      <c r="H27" s="90"/>
      <c r="I27" s="121"/>
      <c r="J27" s="121"/>
      <c r="K27" s="91"/>
      <c r="L27" s="90"/>
      <c r="M27" s="121"/>
      <c r="N27" s="121"/>
      <c r="O27" s="91"/>
      <c r="P27" s="90"/>
      <c r="Q27" s="91"/>
      <c r="R27" s="43"/>
    </row>
    <row r="28" spans="1:26" s="31" customFormat="1" ht="15" x14ac:dyDescent="0.2">
      <c r="A28" s="47"/>
      <c r="B28" s="88">
        <v>1</v>
      </c>
      <c r="C28" s="120"/>
      <c r="D28" s="111">
        <f>SUM('Cat 1'!$C$3:$C$101)</f>
        <v>0</v>
      </c>
      <c r="E28" s="122"/>
      <c r="F28" s="122"/>
      <c r="G28" s="178"/>
      <c r="H28" s="111">
        <f>SUM('Cat 1'!$D$3:$D$101)</f>
        <v>0</v>
      </c>
      <c r="I28" s="112"/>
      <c r="J28" s="112"/>
      <c r="K28" s="112"/>
      <c r="L28" s="111">
        <f>SUM('Cat 1'!$E$3:$E$101)</f>
        <v>0</v>
      </c>
      <c r="M28" s="112"/>
      <c r="N28" s="112"/>
      <c r="O28" s="113"/>
      <c r="P28" s="122">
        <f>SUM(D28:O28)</f>
        <v>0</v>
      </c>
      <c r="Q28" s="113"/>
      <c r="R28" s="49"/>
    </row>
    <row r="29" spans="1:26" s="31" customFormat="1" ht="15" x14ac:dyDescent="0.25">
      <c r="A29" s="47"/>
      <c r="B29" s="145">
        <v>2</v>
      </c>
      <c r="C29" s="146"/>
      <c r="D29" s="103">
        <f>SUM('Cat 2'!$C$3:$C$101)</f>
        <v>0</v>
      </c>
      <c r="E29" s="104"/>
      <c r="F29" s="104"/>
      <c r="G29" s="104"/>
      <c r="H29" s="103">
        <f>SUM('Cat 2'!$D$3:$D$101)</f>
        <v>0</v>
      </c>
      <c r="I29" s="104"/>
      <c r="J29" s="104"/>
      <c r="K29" s="104"/>
      <c r="L29" s="103">
        <f>SUM('Cat 2'!$E$3:$E$101)</f>
        <v>0</v>
      </c>
      <c r="M29" s="104"/>
      <c r="N29" s="104"/>
      <c r="O29" s="105"/>
      <c r="P29" s="109">
        <f>SUM(D29:O29)</f>
        <v>0</v>
      </c>
      <c r="Q29" s="105"/>
      <c r="R29" s="49"/>
    </row>
    <row r="30" spans="1:26" s="31" customFormat="1" ht="15" x14ac:dyDescent="0.25">
      <c r="A30" s="47"/>
      <c r="B30" s="145">
        <v>3</v>
      </c>
      <c r="C30" s="146"/>
      <c r="D30" s="103">
        <f>SUM('Cat 3'!$C$3:$C$102)</f>
        <v>0</v>
      </c>
      <c r="E30" s="104"/>
      <c r="F30" s="104"/>
      <c r="G30" s="104"/>
      <c r="H30" s="103">
        <f>SUM('Cat 3'!$D$3:$D$102)</f>
        <v>0</v>
      </c>
      <c r="I30" s="104"/>
      <c r="J30" s="104"/>
      <c r="K30" s="104"/>
      <c r="L30" s="103">
        <f>SUM('Cat 3'!$E$3:$E$102)</f>
        <v>0</v>
      </c>
      <c r="M30" s="104"/>
      <c r="N30" s="104"/>
      <c r="O30" s="105"/>
      <c r="P30" s="109">
        <f>SUM(D30:O30)</f>
        <v>0</v>
      </c>
      <c r="Q30" s="105"/>
      <c r="R30" s="49"/>
    </row>
    <row r="31" spans="1:26" s="31" customFormat="1" ht="15" x14ac:dyDescent="0.25">
      <c r="A31" s="47"/>
      <c r="B31" s="169">
        <v>4</v>
      </c>
      <c r="C31" s="171"/>
      <c r="D31" s="106">
        <f>SUM('Cat 4'!$C$3:$C$103)</f>
        <v>0</v>
      </c>
      <c r="E31" s="107"/>
      <c r="F31" s="107"/>
      <c r="G31" s="107"/>
      <c r="H31" s="106">
        <f>SUM('Cat 4'!$D$3:$D$103)</f>
        <v>0</v>
      </c>
      <c r="I31" s="107"/>
      <c r="J31" s="107"/>
      <c r="K31" s="107"/>
      <c r="L31" s="106">
        <f>SUM('Cat 4'!$E$3:$E$103)</f>
        <v>0</v>
      </c>
      <c r="M31" s="107"/>
      <c r="N31" s="107"/>
      <c r="O31" s="108"/>
      <c r="P31" s="110">
        <f>SUM(D31:O31)</f>
        <v>0</v>
      </c>
      <c r="Q31" s="108"/>
      <c r="R31" s="49"/>
    </row>
    <row r="32" spans="1:26" ht="15.75" thickBot="1" x14ac:dyDescent="0.3">
      <c r="A32" s="37"/>
      <c r="B32" s="92" t="s">
        <v>125</v>
      </c>
      <c r="C32" s="123"/>
      <c r="D32" s="174">
        <f>SUM(D28:G31)</f>
        <v>0</v>
      </c>
      <c r="E32" s="99"/>
      <c r="F32" s="99"/>
      <c r="G32" s="100"/>
      <c r="H32" s="98">
        <f>SUM(H28:K31)</f>
        <v>0</v>
      </c>
      <c r="I32" s="99"/>
      <c r="J32" s="99"/>
      <c r="K32" s="100"/>
      <c r="L32" s="98">
        <f>SUM(L28:O31)</f>
        <v>0</v>
      </c>
      <c r="M32" s="99"/>
      <c r="N32" s="99"/>
      <c r="O32" s="100"/>
      <c r="P32" s="92">
        <f>SUM(P28:Q31)</f>
        <v>0</v>
      </c>
      <c r="Q32" s="93"/>
      <c r="R32" s="43"/>
    </row>
    <row r="33" spans="1:18" ht="15.75" thickTop="1" x14ac:dyDescent="0.25">
      <c r="A33" s="37"/>
      <c r="B33" s="63"/>
      <c r="C33" s="38"/>
      <c r="D33" s="118"/>
      <c r="E33" s="119"/>
      <c r="F33" s="119"/>
      <c r="G33" s="119"/>
      <c r="H33" s="118"/>
      <c r="I33" s="119"/>
      <c r="J33" s="119"/>
      <c r="K33" s="119"/>
      <c r="L33" s="118"/>
      <c r="M33" s="119"/>
      <c r="N33" s="119"/>
      <c r="O33" s="119"/>
      <c r="P33" s="94"/>
      <c r="Q33" s="95"/>
      <c r="R33" s="43"/>
    </row>
    <row r="34" spans="1:18" ht="15" x14ac:dyDescent="0.25">
      <c r="A34" s="37"/>
      <c r="B34" s="172" t="s">
        <v>120</v>
      </c>
      <c r="C34" s="173"/>
      <c r="D34" s="96">
        <f>SUM(Non!$C$3:$C$101)</f>
        <v>0</v>
      </c>
      <c r="E34" s="144"/>
      <c r="F34" s="144"/>
      <c r="G34" s="97"/>
      <c r="H34" s="96">
        <f>SUM(Non!$D$3:$D$101)</f>
        <v>0</v>
      </c>
      <c r="I34" s="144"/>
      <c r="J34" s="144"/>
      <c r="K34" s="97"/>
      <c r="L34" s="96">
        <f>SUM(Non!$E$3:$E$101)</f>
        <v>0</v>
      </c>
      <c r="M34" s="144"/>
      <c r="N34" s="144"/>
      <c r="O34" s="97"/>
      <c r="P34" s="96">
        <f>SUM(D34:O34)</f>
        <v>0</v>
      </c>
      <c r="Q34" s="97"/>
      <c r="R34" s="43"/>
    </row>
    <row r="35" spans="1:18" ht="15" x14ac:dyDescent="0.25">
      <c r="A35" s="37"/>
      <c r="B35" s="169" t="s">
        <v>121</v>
      </c>
      <c r="C35" s="170"/>
      <c r="D35" s="130">
        <f>SUM('XLH XSH'!$C$3:$C$101)</f>
        <v>0</v>
      </c>
      <c r="E35" s="132"/>
      <c r="F35" s="132"/>
      <c r="G35" s="131"/>
      <c r="H35" s="130">
        <f>SUM('XLH XSH'!$D$3:$D$101)</f>
        <v>0</v>
      </c>
      <c r="I35" s="132"/>
      <c r="J35" s="132"/>
      <c r="K35" s="131"/>
      <c r="L35" s="130">
        <f>SUM('XLH XSH'!$E$3:$E$101)</f>
        <v>0</v>
      </c>
      <c r="M35" s="132"/>
      <c r="N35" s="132"/>
      <c r="O35" s="131"/>
      <c r="P35" s="130">
        <f>SUM(D35:O35)</f>
        <v>0</v>
      </c>
      <c r="Q35" s="131"/>
      <c r="R35" s="43"/>
    </row>
    <row r="36" spans="1:18" ht="15.75" thickBot="1" x14ac:dyDescent="0.3">
      <c r="A36" s="37"/>
      <c r="B36" s="92" t="s">
        <v>125</v>
      </c>
      <c r="C36" s="123"/>
      <c r="D36" s="114">
        <f>SUM(D34:G35)</f>
        <v>0</v>
      </c>
      <c r="E36" s="115"/>
      <c r="F36" s="115"/>
      <c r="G36" s="115"/>
      <c r="H36" s="114">
        <f>SUM(H34:K35)</f>
        <v>0</v>
      </c>
      <c r="I36" s="115"/>
      <c r="J36" s="115"/>
      <c r="K36" s="115"/>
      <c r="L36" s="114">
        <f>SUM(L34:O35)</f>
        <v>0</v>
      </c>
      <c r="M36" s="115"/>
      <c r="N36" s="115"/>
      <c r="O36" s="115"/>
      <c r="P36" s="114">
        <f>SUM(P34:Q35)</f>
        <v>0</v>
      </c>
      <c r="Q36" s="115"/>
      <c r="R36" s="43"/>
    </row>
    <row r="37" spans="1:18" ht="16.5" thickTop="1" thickBot="1" x14ac:dyDescent="0.3">
      <c r="A37" s="37"/>
      <c r="B37" s="60"/>
      <c r="C37" s="38"/>
      <c r="D37" s="118"/>
      <c r="E37" s="119"/>
      <c r="F37" s="119"/>
      <c r="G37" s="119"/>
      <c r="H37" s="118"/>
      <c r="I37" s="119"/>
      <c r="J37" s="119"/>
      <c r="K37" s="119"/>
      <c r="L37" s="118"/>
      <c r="M37" s="119"/>
      <c r="N37" s="119"/>
      <c r="O37" s="119"/>
      <c r="P37" s="116"/>
      <c r="Q37" s="117"/>
      <c r="R37" s="43"/>
    </row>
    <row r="38" spans="1:18" ht="15.75" thickBot="1" x14ac:dyDescent="0.3">
      <c r="A38" s="37"/>
      <c r="B38" s="124" t="s">
        <v>122</v>
      </c>
      <c r="C38" s="125"/>
      <c r="D38" s="140">
        <f>D32+D36</f>
        <v>0</v>
      </c>
      <c r="E38" s="127"/>
      <c r="F38" s="127"/>
      <c r="G38" s="128"/>
      <c r="H38" s="126">
        <f>H32+H36</f>
        <v>0</v>
      </c>
      <c r="I38" s="127"/>
      <c r="J38" s="127"/>
      <c r="K38" s="128"/>
      <c r="L38" s="126">
        <f>L32+L36</f>
        <v>0</v>
      </c>
      <c r="M38" s="127"/>
      <c r="N38" s="127"/>
      <c r="O38" s="128"/>
      <c r="P38" s="126">
        <f>P32+P36</f>
        <v>0</v>
      </c>
      <c r="Q38" s="129"/>
      <c r="R38" s="43"/>
    </row>
    <row r="39" spans="1:18" ht="15" x14ac:dyDescent="0.25">
      <c r="A39" s="37"/>
      <c r="B39" s="51"/>
      <c r="C39" s="51"/>
      <c r="D39" s="52"/>
      <c r="E39" s="53"/>
      <c r="F39" s="53"/>
      <c r="G39" s="53"/>
      <c r="H39" s="51"/>
      <c r="I39" s="53"/>
      <c r="J39" s="53"/>
      <c r="K39" s="53"/>
      <c r="L39" s="51"/>
      <c r="M39" s="53"/>
      <c r="N39" s="53"/>
      <c r="O39" s="53"/>
      <c r="P39" s="51"/>
      <c r="Q39" s="53"/>
      <c r="R39" s="43"/>
    </row>
    <row r="40" spans="1:18" ht="3.75" customHeight="1" x14ac:dyDescent="0.2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43"/>
    </row>
    <row r="41" spans="1:18" ht="21" x14ac:dyDescent="0.35">
      <c r="A41" s="37"/>
      <c r="B41" s="158" t="str">
        <f>IF($G$9="F",VLOOKUP(16,$S$2:$V$80,4,FALSE),IF($G$9="D",VLOOKUP(16,$S$2:$V$80,3,FALSE),VLOOKUP(16,$S$2:$V$80,2,FALSE)))</f>
        <v>Zusammenfassung pro Rasse</v>
      </c>
      <c r="C41" s="159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1"/>
      <c r="R41" s="43"/>
    </row>
    <row r="42" spans="1:18" ht="15" x14ac:dyDescent="0.25">
      <c r="A42" s="37"/>
      <c r="B42" s="35"/>
      <c r="C42" s="38"/>
      <c r="D42" s="153" t="str">
        <f>CONCATENATE(B26," 1")</f>
        <v>Kategorie 1</v>
      </c>
      <c r="E42" s="154"/>
      <c r="F42" s="153" t="str">
        <f>CONCATENATE(B26," 2")</f>
        <v>Kategorie 2</v>
      </c>
      <c r="G42" s="154">
        <v>2</v>
      </c>
      <c r="H42" s="153" t="str">
        <f>CONCATENATE(B26," 3")</f>
        <v>Kategorie 3</v>
      </c>
      <c r="I42" s="155">
        <v>3</v>
      </c>
      <c r="J42" s="153" t="str">
        <f>CONCATENATE(B26," 4")</f>
        <v>Kategorie 4</v>
      </c>
      <c r="K42" s="154">
        <v>4</v>
      </c>
      <c r="L42" s="153" t="s">
        <v>120</v>
      </c>
      <c r="M42" s="155"/>
      <c r="N42" s="156" t="s">
        <v>121</v>
      </c>
      <c r="O42" s="157"/>
      <c r="P42" s="156" t="s">
        <v>125</v>
      </c>
      <c r="Q42" s="157"/>
      <c r="R42" s="50"/>
    </row>
    <row r="43" spans="1:18" x14ac:dyDescent="0.2">
      <c r="A43" s="37"/>
      <c r="B43" s="37"/>
      <c r="C43" s="38"/>
      <c r="D43" s="81" t="str">
        <f>'Cat 1'!A3</f>
        <v>EXO</v>
      </c>
      <c r="E43" s="80">
        <f>'Cat 1'!F3</f>
        <v>0</v>
      </c>
      <c r="F43" s="81" t="str">
        <f>'Cat 2'!A3</f>
        <v>ACL</v>
      </c>
      <c r="G43" s="80">
        <f>'Cat 2'!F3</f>
        <v>0</v>
      </c>
      <c r="H43" s="81" t="str">
        <f>'Cat 3'!A3</f>
        <v>BEN</v>
      </c>
      <c r="I43" s="80">
        <f>'Cat 3'!F3</f>
        <v>0</v>
      </c>
      <c r="J43" s="81" t="str">
        <f>'Cat 4'!A3</f>
        <v>ABY</v>
      </c>
      <c r="K43" s="80">
        <f>'Cat 4'!F3</f>
        <v>0</v>
      </c>
      <c r="L43" s="82" t="str">
        <f>Non!A3</f>
        <v>ABL non</v>
      </c>
      <c r="M43" s="83">
        <f>Non!F3</f>
        <v>0</v>
      </c>
      <c r="N43" s="84" t="str">
        <f>'XLH XSH'!A3</f>
        <v>XLH</v>
      </c>
      <c r="O43" s="83">
        <f>'XLH XSH'!F3</f>
        <v>0</v>
      </c>
      <c r="P43" s="57"/>
      <c r="Q43" s="38"/>
      <c r="R43" s="50"/>
    </row>
    <row r="44" spans="1:18" x14ac:dyDescent="0.2">
      <c r="A44" s="37"/>
      <c r="B44" s="37"/>
      <c r="C44" s="38"/>
      <c r="D44" s="81" t="str">
        <f>'Cat 1'!A4</f>
        <v>PER</v>
      </c>
      <c r="E44" s="80">
        <f>'Cat 1'!F4</f>
        <v>0</v>
      </c>
      <c r="F44" s="81" t="str">
        <f>'Cat 2'!A4</f>
        <v>ACS</v>
      </c>
      <c r="G44" s="80">
        <f>'Cat 2'!F4</f>
        <v>0</v>
      </c>
      <c r="H44" s="81" t="str">
        <f>'Cat 3'!A4</f>
        <v>BLH</v>
      </c>
      <c r="I44" s="80">
        <f>'Cat 3'!F4</f>
        <v>0</v>
      </c>
      <c r="J44" s="81" t="str">
        <f>'Cat 4'!A4</f>
        <v>BAL</v>
      </c>
      <c r="K44" s="80">
        <f>'Cat 4'!F4</f>
        <v>0</v>
      </c>
      <c r="L44" s="82" t="str">
        <f>Non!A4</f>
        <v>ABS non</v>
      </c>
      <c r="M44" s="83">
        <f>Non!F4</f>
        <v>0</v>
      </c>
      <c r="N44" s="84" t="str">
        <f>'XLH XSH'!A4</f>
        <v>XSH</v>
      </c>
      <c r="O44" s="83">
        <f>'XLH XSH'!F4</f>
        <v>0</v>
      </c>
      <c r="P44" s="57"/>
      <c r="Q44" s="38"/>
      <c r="R44" s="50"/>
    </row>
    <row r="45" spans="1:18" x14ac:dyDescent="0.2">
      <c r="A45" s="37"/>
      <c r="B45" s="37"/>
      <c r="C45" s="38"/>
      <c r="D45" s="81" t="str">
        <f>'Cat 1'!A5</f>
        <v>RAG</v>
      </c>
      <c r="E45" s="80">
        <f>'Cat 1'!F5</f>
        <v>0</v>
      </c>
      <c r="F45" s="81" t="str">
        <f>'Cat 2'!A5</f>
        <v>LPL</v>
      </c>
      <c r="G45" s="80">
        <f>'Cat 2'!F5</f>
        <v>0</v>
      </c>
      <c r="H45" s="81" t="str">
        <f>'Cat 3'!A5</f>
        <v>BML</v>
      </c>
      <c r="I45" s="80">
        <f>'Cat 3'!F5</f>
        <v>0</v>
      </c>
      <c r="J45" s="81" t="str">
        <f>'Cat 4'!A5</f>
        <v>CRX</v>
      </c>
      <c r="K45" s="80">
        <f>'Cat 4'!F5</f>
        <v>0</v>
      </c>
      <c r="L45" s="82" t="str">
        <f>Non!A5</f>
        <v>ALH non</v>
      </c>
      <c r="M45" s="83">
        <f>Non!F5</f>
        <v>0</v>
      </c>
      <c r="N45" s="38"/>
      <c r="O45" s="55"/>
      <c r="P45" s="57"/>
      <c r="Q45" s="38"/>
      <c r="R45" s="50"/>
    </row>
    <row r="46" spans="1:18" x14ac:dyDescent="0.2">
      <c r="A46" s="37"/>
      <c r="B46" s="37"/>
      <c r="C46" s="38"/>
      <c r="D46" s="81" t="str">
        <f>'Cat 1'!A6</f>
        <v>SBI</v>
      </c>
      <c r="E46" s="80">
        <f>'Cat 1'!F6</f>
        <v>0</v>
      </c>
      <c r="F46" s="81" t="str">
        <f>'Cat 2'!A6</f>
        <v>LPS</v>
      </c>
      <c r="G46" s="80">
        <f>'Cat 2'!F6</f>
        <v>0</v>
      </c>
      <c r="H46" s="81" t="str">
        <f>'Cat 3'!A6</f>
        <v>BOM</v>
      </c>
      <c r="I46" s="80">
        <f>'Cat 3'!F6</f>
        <v>0</v>
      </c>
      <c r="J46" s="81" t="str">
        <f>'Cat 4'!A6</f>
        <v>DRX</v>
      </c>
      <c r="K46" s="80">
        <f>'Cat 4'!F6</f>
        <v>0</v>
      </c>
      <c r="L46" s="82" t="str">
        <f>Non!A6</f>
        <v>ASH non</v>
      </c>
      <c r="M46" s="83">
        <f>Non!F6</f>
        <v>0</v>
      </c>
      <c r="N46" s="85" t="s">
        <v>249</v>
      </c>
      <c r="O46" s="86">
        <f>SUMIF('XLH XSH'!$J:$J,"XLH",'XLH XSH'!$F:$F)</f>
        <v>0</v>
      </c>
      <c r="P46" s="57"/>
      <c r="Q46" s="38"/>
      <c r="R46" s="50"/>
    </row>
    <row r="47" spans="1:18" x14ac:dyDescent="0.2">
      <c r="A47" s="37"/>
      <c r="B47" s="37"/>
      <c r="C47" s="38"/>
      <c r="D47" s="81" t="str">
        <f>'Cat 1'!A7</f>
        <v>TUV</v>
      </c>
      <c r="E47" s="80">
        <f>'Cat 1'!F7</f>
        <v>0</v>
      </c>
      <c r="F47" s="81" t="str">
        <f>'Cat 2'!A7</f>
        <v>MCO</v>
      </c>
      <c r="G47" s="80">
        <f>'Cat 2'!F7</f>
        <v>0</v>
      </c>
      <c r="H47" s="81" t="str">
        <f>'Cat 3'!A7</f>
        <v>BSH</v>
      </c>
      <c r="I47" s="80">
        <f>'Cat 3'!F7</f>
        <v>0</v>
      </c>
      <c r="J47" s="81" t="str">
        <f>'Cat 4'!A7</f>
        <v>DSP</v>
      </c>
      <c r="K47" s="80">
        <f>'Cat 4'!F7</f>
        <v>0</v>
      </c>
      <c r="L47" s="82" t="str">
        <f>Non!A7</f>
        <v>AMS non</v>
      </c>
      <c r="M47" s="83">
        <f>Non!F7</f>
        <v>0</v>
      </c>
      <c r="N47" s="85" t="s">
        <v>250</v>
      </c>
      <c r="O47" s="86">
        <f>SUMIF('XLH XSH'!$J:$J,"XSH",'XLH XSH'!$F:$F)</f>
        <v>0</v>
      </c>
      <c r="P47" s="57"/>
      <c r="Q47" s="38"/>
      <c r="R47" s="50"/>
    </row>
    <row r="48" spans="1:18" x14ac:dyDescent="0.2">
      <c r="A48" s="37"/>
      <c r="B48" s="37"/>
      <c r="C48" s="38"/>
      <c r="D48" s="38"/>
      <c r="E48" s="54"/>
      <c r="F48" s="81" t="str">
        <f>'Cat 2'!A8</f>
        <v>NEM</v>
      </c>
      <c r="G48" s="80">
        <f>'Cat 2'!F8</f>
        <v>0</v>
      </c>
      <c r="H48" s="81" t="str">
        <f>'Cat 3'!A8</f>
        <v>BUR</v>
      </c>
      <c r="I48" s="80">
        <f>'Cat 3'!F8</f>
        <v>0</v>
      </c>
      <c r="J48" s="81" t="str">
        <f>'Cat 4'!A8</f>
        <v>GRX</v>
      </c>
      <c r="K48" s="80">
        <f>'Cat 4'!F8</f>
        <v>0</v>
      </c>
      <c r="L48" s="82" t="str">
        <f>Non!A8</f>
        <v>AMW non</v>
      </c>
      <c r="M48" s="83">
        <f>Non!F8</f>
        <v>0</v>
      </c>
      <c r="N48" s="38"/>
      <c r="O48" s="55"/>
      <c r="P48" s="57"/>
      <c r="Q48" s="38"/>
      <c r="R48" s="50"/>
    </row>
    <row r="49" spans="1:18" x14ac:dyDescent="0.2">
      <c r="A49" s="37"/>
      <c r="B49" s="37"/>
      <c r="C49" s="38"/>
      <c r="D49" s="38"/>
      <c r="E49" s="55"/>
      <c r="F49" s="81" t="str">
        <f>'Cat 2'!A9</f>
        <v>NFO</v>
      </c>
      <c r="G49" s="80">
        <f>'Cat 2'!F9</f>
        <v>0</v>
      </c>
      <c r="H49" s="81" t="str">
        <f>'Cat 3'!A9</f>
        <v>CHA</v>
      </c>
      <c r="I49" s="80">
        <f>'Cat 3'!F9</f>
        <v>0</v>
      </c>
      <c r="J49" s="81" t="str">
        <f>'Cat 4'!A9</f>
        <v>JBS</v>
      </c>
      <c r="K49" s="80">
        <f>'Cat 4'!F9</f>
        <v>0</v>
      </c>
      <c r="L49" s="82" t="str">
        <f>Non!A9</f>
        <v>AUM non</v>
      </c>
      <c r="M49" s="83">
        <f>Non!F9</f>
        <v>0</v>
      </c>
      <c r="N49" s="38"/>
      <c r="O49" s="55"/>
      <c r="P49" s="57"/>
      <c r="Q49" s="38"/>
      <c r="R49" s="50"/>
    </row>
    <row r="50" spans="1:18" x14ac:dyDescent="0.2">
      <c r="A50" s="37"/>
      <c r="B50" s="37"/>
      <c r="C50" s="38"/>
      <c r="D50" s="38"/>
      <c r="E50" s="55"/>
      <c r="F50" s="81" t="str">
        <f>'Cat 2'!A10</f>
        <v>SIB</v>
      </c>
      <c r="G50" s="80">
        <f>'Cat 2'!F10</f>
        <v>0</v>
      </c>
      <c r="H50" s="81" t="str">
        <f>'Cat 3'!A10</f>
        <v>CYM</v>
      </c>
      <c r="I50" s="80">
        <f>'Cat 3'!F10</f>
        <v>0</v>
      </c>
      <c r="J50" s="81" t="str">
        <f>'Cat 4'!A10</f>
        <v>LYO</v>
      </c>
      <c r="K50" s="80">
        <f>'Cat 4'!F10</f>
        <v>0</v>
      </c>
      <c r="L50" s="82" t="str">
        <f>Non!A10</f>
        <v>BGL non</v>
      </c>
      <c r="M50" s="83">
        <f>Non!F10</f>
        <v>0</v>
      </c>
      <c r="N50" s="38"/>
      <c r="O50" s="55"/>
      <c r="P50" s="57"/>
      <c r="Q50" s="38"/>
      <c r="R50" s="50"/>
    </row>
    <row r="51" spans="1:18" x14ac:dyDescent="0.2">
      <c r="A51" s="37"/>
      <c r="B51" s="37"/>
      <c r="C51" s="38"/>
      <c r="D51" s="38"/>
      <c r="E51" s="38"/>
      <c r="F51" s="81" t="str">
        <f>'Cat 2'!A11</f>
        <v>TUA</v>
      </c>
      <c r="G51" s="80">
        <f>'Cat 2'!F11</f>
        <v>0</v>
      </c>
      <c r="H51" s="81" t="str">
        <f>'Cat 3'!A11</f>
        <v>EUR</v>
      </c>
      <c r="I51" s="80">
        <f>'Cat 3'!F11</f>
        <v>0</v>
      </c>
      <c r="J51" s="81" t="str">
        <f>'Cat 4'!A11</f>
        <v>OLH</v>
      </c>
      <c r="K51" s="80">
        <f>'Cat 4'!F11</f>
        <v>0</v>
      </c>
      <c r="L51" s="82" t="str">
        <f>Non!A11</f>
        <v>BRX non</v>
      </c>
      <c r="M51" s="83">
        <f>Non!F11</f>
        <v>0</v>
      </c>
      <c r="N51" s="38"/>
      <c r="O51" s="55"/>
      <c r="P51" s="57"/>
      <c r="Q51" s="38"/>
      <c r="R51" s="50"/>
    </row>
    <row r="52" spans="1:18" x14ac:dyDescent="0.2">
      <c r="A52" s="37"/>
      <c r="B52" s="37"/>
      <c r="C52" s="38"/>
      <c r="D52" s="38"/>
      <c r="E52" s="38"/>
      <c r="F52" s="38"/>
      <c r="G52" s="38"/>
      <c r="H52" s="81" t="str">
        <f>'Cat 3'!A12</f>
        <v>KBL</v>
      </c>
      <c r="I52" s="80">
        <f>'Cat 3'!F12</f>
        <v>0</v>
      </c>
      <c r="J52" s="81" t="str">
        <f>'Cat 4'!A12</f>
        <v>OSH</v>
      </c>
      <c r="K52" s="80">
        <f>'Cat 4'!F12</f>
        <v>0</v>
      </c>
      <c r="L52" s="82" t="str">
        <f>Non!A12</f>
        <v>JBL non</v>
      </c>
      <c r="M52" s="83">
        <f>Non!F12</f>
        <v>0</v>
      </c>
      <c r="N52" s="38"/>
      <c r="O52" s="55"/>
      <c r="P52" s="57"/>
      <c r="Q52" s="38"/>
      <c r="R52" s="50"/>
    </row>
    <row r="53" spans="1:18" x14ac:dyDescent="0.2">
      <c r="A53" s="37"/>
      <c r="B53" s="37"/>
      <c r="C53" s="38"/>
      <c r="D53" s="38"/>
      <c r="E53" s="38"/>
      <c r="F53" s="38"/>
      <c r="G53" s="38"/>
      <c r="H53" s="81" t="str">
        <f>'Cat 3'!A13</f>
        <v>KBS</v>
      </c>
      <c r="I53" s="80">
        <f>'Cat 3'!F13</f>
        <v>0</v>
      </c>
      <c r="J53" s="81" t="str">
        <f>'Cat 4'!A13</f>
        <v>PEB</v>
      </c>
      <c r="K53" s="80">
        <f>'Cat 4'!F13</f>
        <v>0</v>
      </c>
      <c r="L53" s="82" t="str">
        <f>Non!A13</f>
        <v>MBT non</v>
      </c>
      <c r="M53" s="83">
        <f>Non!F13</f>
        <v>0</v>
      </c>
      <c r="N53" s="38"/>
      <c r="O53" s="55"/>
      <c r="P53" s="57"/>
      <c r="Q53" s="38"/>
      <c r="R53" s="50"/>
    </row>
    <row r="54" spans="1:18" x14ac:dyDescent="0.2">
      <c r="A54" s="37"/>
      <c r="B54" s="37"/>
      <c r="C54" s="38"/>
      <c r="D54" s="38"/>
      <c r="E54" s="38"/>
      <c r="F54" s="38"/>
      <c r="G54" s="38"/>
      <c r="H54" s="81" t="str">
        <f>'Cat 3'!A14</f>
        <v>KOR</v>
      </c>
      <c r="I54" s="80">
        <f>'Cat 3'!F14</f>
        <v>0</v>
      </c>
      <c r="J54" s="81" t="str">
        <f>'Cat 4'!A14</f>
        <v>RUS</v>
      </c>
      <c r="K54" s="80">
        <f>'Cat 4'!F14</f>
        <v>0</v>
      </c>
      <c r="L54" s="82" t="str">
        <f>Non!A14</f>
        <v>NEB non</v>
      </c>
      <c r="M54" s="83">
        <f>Non!F14</f>
        <v>0</v>
      </c>
      <c r="N54" s="38"/>
      <c r="O54" s="55"/>
      <c r="P54" s="57"/>
      <c r="Q54" s="38"/>
      <c r="R54" s="50"/>
    </row>
    <row r="55" spans="1:18" x14ac:dyDescent="0.2">
      <c r="A55" s="37"/>
      <c r="B55" s="37"/>
      <c r="C55" s="38"/>
      <c r="D55" s="38"/>
      <c r="E55" s="38"/>
      <c r="F55" s="38"/>
      <c r="G55" s="38"/>
      <c r="H55" s="81" t="str">
        <f>'Cat 3'!A15</f>
        <v>MAN</v>
      </c>
      <c r="I55" s="80">
        <f>'Cat 3'!F15</f>
        <v>0</v>
      </c>
      <c r="J55" s="81" t="str">
        <f>'Cat 4'!A15</f>
        <v>SIA</v>
      </c>
      <c r="K55" s="80">
        <f>'Cat 4'!F15</f>
        <v>0</v>
      </c>
      <c r="L55" s="82" t="str">
        <f>Non!A15</f>
        <v>RGM non</v>
      </c>
      <c r="M55" s="83">
        <f>Non!F15</f>
        <v>0</v>
      </c>
      <c r="N55" s="38"/>
      <c r="O55" s="55"/>
      <c r="P55" s="57"/>
      <c r="Q55" s="38"/>
      <c r="R55" s="50"/>
    </row>
    <row r="56" spans="1:18" x14ac:dyDescent="0.2">
      <c r="A56" s="37"/>
      <c r="B56" s="37"/>
      <c r="C56" s="38"/>
      <c r="D56" s="38"/>
      <c r="E56" s="38"/>
      <c r="F56" s="38"/>
      <c r="G56" s="38"/>
      <c r="H56" s="81" t="str">
        <f>'Cat 3'!A16</f>
        <v>MAU</v>
      </c>
      <c r="I56" s="80">
        <f>'Cat 3'!F16</f>
        <v>0</v>
      </c>
      <c r="J56" s="81" t="str">
        <f>'Cat 4'!A16</f>
        <v>SOM</v>
      </c>
      <c r="K56" s="80">
        <f>'Cat 4'!F16</f>
        <v>0</v>
      </c>
      <c r="L56" s="82" t="str">
        <f>Non!A16</f>
        <v>TGR non</v>
      </c>
      <c r="M56" s="83">
        <f>Non!F16</f>
        <v>0</v>
      </c>
      <c r="N56" s="38"/>
      <c r="O56" s="55"/>
      <c r="P56" s="57"/>
      <c r="Q56" s="38"/>
      <c r="R56" s="50"/>
    </row>
    <row r="57" spans="1:18" x14ac:dyDescent="0.2">
      <c r="A57" s="37"/>
      <c r="B57" s="37"/>
      <c r="C57" s="38"/>
      <c r="D57" s="38"/>
      <c r="E57" s="38"/>
      <c r="F57" s="38"/>
      <c r="G57" s="38"/>
      <c r="H57" s="81" t="str">
        <f>'Cat 3'!A17</f>
        <v>OCI</v>
      </c>
      <c r="I57" s="80">
        <f>'Cat 3'!F17</f>
        <v>0</v>
      </c>
      <c r="J57" s="81" t="str">
        <f>'Cat 4'!A17</f>
        <v>SPH</v>
      </c>
      <c r="K57" s="80">
        <f>'Cat 4'!F17</f>
        <v>0</v>
      </c>
      <c r="L57" s="82" t="str">
        <f>Non!A17</f>
        <v>TIF non</v>
      </c>
      <c r="M57" s="83">
        <f>Non!F17</f>
        <v>0</v>
      </c>
      <c r="N57" s="38"/>
      <c r="O57" s="55"/>
      <c r="P57" s="57"/>
      <c r="Q57" s="38"/>
      <c r="R57" s="50"/>
    </row>
    <row r="58" spans="1:18" x14ac:dyDescent="0.2">
      <c r="A58" s="37"/>
      <c r="B58" s="37"/>
      <c r="C58" s="38"/>
      <c r="D58" s="38"/>
      <c r="E58" s="38"/>
      <c r="F58" s="38"/>
      <c r="G58" s="38"/>
      <c r="H58" s="81" t="str">
        <f>'Cat 3'!A18</f>
        <v>SIN</v>
      </c>
      <c r="I58" s="80">
        <f>'Cat 3'!F18</f>
        <v>0</v>
      </c>
      <c r="J58" s="81" t="str">
        <f>'Cat 4'!A18</f>
        <v>THA</v>
      </c>
      <c r="K58" s="80">
        <f>'Cat 4'!F18</f>
        <v>0</v>
      </c>
      <c r="L58" s="82" t="str">
        <f>Non!A18</f>
        <v>TOL non</v>
      </c>
      <c r="M58" s="83">
        <f>Non!F18</f>
        <v>0</v>
      </c>
      <c r="N58" s="38"/>
      <c r="O58" s="55"/>
      <c r="P58" s="57"/>
      <c r="Q58" s="38"/>
      <c r="R58" s="50"/>
    </row>
    <row r="59" spans="1:18" x14ac:dyDescent="0.2">
      <c r="A59" s="37"/>
      <c r="B59" s="37"/>
      <c r="C59" s="38"/>
      <c r="D59" s="38"/>
      <c r="E59" s="38"/>
      <c r="F59" s="38"/>
      <c r="G59" s="38"/>
      <c r="H59" s="81" t="str">
        <f>'Cat 3'!A19</f>
        <v>SNO</v>
      </c>
      <c r="I59" s="83">
        <f>'Cat 3'!F19</f>
        <v>0</v>
      </c>
      <c r="J59" s="38"/>
      <c r="K59" s="55"/>
      <c r="L59" s="82" t="str">
        <f>Non!A19</f>
        <v>TOS non</v>
      </c>
      <c r="M59" s="83">
        <f>Non!F19</f>
        <v>0</v>
      </c>
      <c r="N59" s="38"/>
      <c r="O59" s="55"/>
      <c r="P59" s="57"/>
      <c r="Q59" s="38"/>
      <c r="R59" s="50"/>
    </row>
    <row r="60" spans="1:18" x14ac:dyDescent="0.2">
      <c r="A60" s="37"/>
      <c r="B60" s="37"/>
      <c r="C60" s="38"/>
      <c r="D60" s="38"/>
      <c r="E60" s="38"/>
      <c r="F60" s="38"/>
      <c r="G60" s="38"/>
      <c r="H60" s="81" t="str">
        <f>'Cat 3'!A20</f>
        <v>SOK</v>
      </c>
      <c r="I60" s="83">
        <f>'Cat 3'!F20</f>
        <v>0</v>
      </c>
      <c r="J60" s="38"/>
      <c r="K60" s="55"/>
      <c r="L60" s="56"/>
      <c r="M60" s="38"/>
      <c r="N60" s="38"/>
      <c r="O60" s="55"/>
      <c r="P60" s="57"/>
      <c r="Q60" s="38"/>
      <c r="R60" s="50"/>
    </row>
    <row r="61" spans="1:18" x14ac:dyDescent="0.2">
      <c r="A61" s="37"/>
      <c r="B61" s="37"/>
      <c r="C61" s="38"/>
      <c r="D61" s="38"/>
      <c r="E61" s="38"/>
      <c r="F61" s="38"/>
      <c r="G61" s="38"/>
      <c r="H61" s="81" t="str">
        <f>'Cat 3'!A21</f>
        <v>SRL</v>
      </c>
      <c r="I61" s="83">
        <f>'Cat 3'!F21</f>
        <v>0</v>
      </c>
      <c r="J61" s="38"/>
      <c r="K61" s="55"/>
      <c r="L61" s="56"/>
      <c r="M61" s="38"/>
      <c r="N61" s="38"/>
      <c r="O61" s="55"/>
      <c r="P61" s="57"/>
      <c r="Q61" s="38"/>
      <c r="R61" s="50"/>
    </row>
    <row r="62" spans="1:18" x14ac:dyDescent="0.2">
      <c r="A62" s="37"/>
      <c r="B62" s="37"/>
      <c r="C62" s="38"/>
      <c r="D62" s="38"/>
      <c r="E62" s="38"/>
      <c r="F62" s="38"/>
      <c r="G62" s="38"/>
      <c r="H62" s="81" t="str">
        <f>'Cat 3'!A22</f>
        <v>SRS</v>
      </c>
      <c r="I62" s="83">
        <f>'Cat 3'!F22</f>
        <v>0</v>
      </c>
      <c r="J62" s="38"/>
      <c r="K62" s="55"/>
      <c r="L62" s="56"/>
      <c r="M62" s="38"/>
      <c r="N62" s="38"/>
      <c r="O62" s="55"/>
      <c r="P62" s="57"/>
      <c r="Q62" s="38"/>
      <c r="R62" s="50"/>
    </row>
    <row r="63" spans="1:18" x14ac:dyDescent="0.2">
      <c r="A63" s="37"/>
      <c r="B63" s="46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57"/>
      <c r="Q63" s="38"/>
      <c r="R63" s="50"/>
    </row>
    <row r="64" spans="1:18" ht="15.75" thickBot="1" x14ac:dyDescent="0.3">
      <c r="A64" s="37"/>
      <c r="B64" s="92" t="s">
        <v>125</v>
      </c>
      <c r="C64" s="102"/>
      <c r="D64" s="101">
        <f>SUM(E43:E63)</f>
        <v>0</v>
      </c>
      <c r="E64" s="102"/>
      <c r="F64" s="101">
        <f>SUM(G43:G63)</f>
        <v>0</v>
      </c>
      <c r="G64" s="102"/>
      <c r="H64" s="101">
        <f>SUM(I43:I63)</f>
        <v>0</v>
      </c>
      <c r="I64" s="102"/>
      <c r="J64" s="101">
        <f>SUM(K43:K63)</f>
        <v>0</v>
      </c>
      <c r="K64" s="102"/>
      <c r="L64" s="101">
        <f>SUM(M43:M63)</f>
        <v>0</v>
      </c>
      <c r="M64" s="102"/>
      <c r="N64" s="101">
        <f>SUM(O43:O63)</f>
        <v>0</v>
      </c>
      <c r="O64" s="102"/>
      <c r="P64" s="101">
        <f>SUM(D64:O64)</f>
        <v>0</v>
      </c>
      <c r="Q64" s="93"/>
      <c r="R64" s="50"/>
    </row>
    <row r="65" spans="1:19" ht="15" thickTop="1" x14ac:dyDescent="0.2">
      <c r="A65" s="37"/>
      <c r="B65" s="5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59"/>
      <c r="R65" s="43"/>
      <c r="S65" s="32"/>
    </row>
    <row r="66" spans="1:19" x14ac:dyDescent="0.2">
      <c r="A66" s="37"/>
      <c r="B66" s="37"/>
      <c r="C66" s="38"/>
      <c r="D66" s="81" t="s">
        <v>251</v>
      </c>
      <c r="E66" s="83">
        <f>SUMIF('Cat 1'!$G:$G,"XLH",'Cat 1'!$F:$F)</f>
        <v>0</v>
      </c>
      <c r="F66" s="81" t="s">
        <v>251</v>
      </c>
      <c r="G66" s="80">
        <f>SUMIF('Cat 2'!$G:$G,"XLH",'Cat 2'!$F:$F)</f>
        <v>0</v>
      </c>
      <c r="H66" s="81" t="s">
        <v>251</v>
      </c>
      <c r="I66" s="83">
        <f>SUMIF('Cat 3'!$G:$G,"XLH",'Cat 3'!$F:$F)</f>
        <v>0</v>
      </c>
      <c r="J66" s="81" t="s">
        <v>251</v>
      </c>
      <c r="K66" s="83">
        <f>SUMIF('Cat 4'!$G:$G,"XLH",'Cat 4'!$F:$F)</f>
        <v>0</v>
      </c>
      <c r="L66" s="81" t="s">
        <v>251</v>
      </c>
      <c r="M66" s="83">
        <f>SUMIF(Non!$G:$G,"XLH",Non!$F:$F)</f>
        <v>0</v>
      </c>
      <c r="N66" s="38"/>
      <c r="O66" s="38"/>
      <c r="P66" s="38"/>
      <c r="Q66" s="43"/>
      <c r="R66" s="43"/>
      <c r="S66" s="32"/>
    </row>
    <row r="67" spans="1:19" x14ac:dyDescent="0.2">
      <c r="A67" s="37"/>
      <c r="B67" s="37"/>
      <c r="C67" s="38"/>
      <c r="D67" s="81" t="s">
        <v>252</v>
      </c>
      <c r="E67" s="86">
        <f>SUMIF('Cat 1'!$G:$G,"XSH",'Cat 1'!$F:$F)</f>
        <v>0</v>
      </c>
      <c r="F67" s="81" t="s">
        <v>252</v>
      </c>
      <c r="G67" s="84">
        <f>SUMIF('Cat 2'!$G:$G,"XSH",'Cat 2'!$F:$F)</f>
        <v>0</v>
      </c>
      <c r="H67" s="81" t="s">
        <v>252</v>
      </c>
      <c r="I67" s="86">
        <f>SUMIF('Cat 3'!$G:$G,"XSH",'Cat 3'!$F:$F)</f>
        <v>0</v>
      </c>
      <c r="J67" s="81" t="s">
        <v>252</v>
      </c>
      <c r="K67" s="86">
        <f>SUMIF('Cat 4'!$G:$G,"XSH",'Cat 4'!$F:$F)</f>
        <v>0</v>
      </c>
      <c r="L67" s="81" t="s">
        <v>252</v>
      </c>
      <c r="M67" s="86">
        <f>SUMIF(Non!$G:$G,"XSH",Non!$F:$F)</f>
        <v>0</v>
      </c>
      <c r="N67" s="38"/>
      <c r="O67" s="38"/>
      <c r="P67" s="38"/>
      <c r="Q67" s="43"/>
      <c r="R67" s="43"/>
      <c r="S67" s="32"/>
    </row>
    <row r="68" spans="1:19" x14ac:dyDescent="0.2">
      <c r="A68" s="37"/>
      <c r="B68" s="46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45"/>
      <c r="R68" s="43"/>
      <c r="S68" s="32"/>
    </row>
    <row r="69" spans="1:19" ht="15.75" thickBot="1" x14ac:dyDescent="0.3">
      <c r="A69" s="37"/>
      <c r="B69" s="92" t="s">
        <v>125</v>
      </c>
      <c r="C69" s="102"/>
      <c r="D69" s="101">
        <f>SUM(E66:E68)</f>
        <v>0</v>
      </c>
      <c r="E69" s="102"/>
      <c r="F69" s="101">
        <f t="shared" ref="F69" si="0">SUM(G66:G68)</f>
        <v>0</v>
      </c>
      <c r="G69" s="102"/>
      <c r="H69" s="101">
        <f t="shared" ref="H69" si="1">SUM(I66:I68)</f>
        <v>0</v>
      </c>
      <c r="I69" s="102"/>
      <c r="J69" s="101">
        <f t="shared" ref="J69" si="2">SUM(K66:K68)</f>
        <v>0</v>
      </c>
      <c r="K69" s="102"/>
      <c r="L69" s="101">
        <f t="shared" ref="L69" si="3">SUM(M66:M68)</f>
        <v>0</v>
      </c>
      <c r="M69" s="102"/>
      <c r="N69" s="101" t="s">
        <v>253</v>
      </c>
      <c r="O69" s="102"/>
      <c r="P69" s="101">
        <f>SUM(D69:O69)</f>
        <v>0</v>
      </c>
      <c r="Q69" s="93"/>
      <c r="R69" s="50"/>
    </row>
    <row r="70" spans="1:19" ht="15.75" thickTop="1" thickBot="1" x14ac:dyDescent="0.25">
      <c r="A70" s="37"/>
      <c r="B70" s="6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61"/>
      <c r="R70" s="43"/>
    </row>
    <row r="71" spans="1:19" ht="15.75" thickBot="1" x14ac:dyDescent="0.3">
      <c r="A71" s="37"/>
      <c r="B71" s="124" t="s">
        <v>122</v>
      </c>
      <c r="C71" s="125"/>
      <c r="D71" s="140">
        <f>D64+D69</f>
        <v>0</v>
      </c>
      <c r="E71" s="141"/>
      <c r="F71" s="140">
        <f>F64+F69</f>
        <v>0</v>
      </c>
      <c r="G71" s="142"/>
      <c r="H71" s="140">
        <f t="shared" ref="H71" si="4">H64+H69</f>
        <v>0</v>
      </c>
      <c r="I71" s="142"/>
      <c r="J71" s="140">
        <f t="shared" ref="J71" si="5">J64+J69</f>
        <v>0</v>
      </c>
      <c r="K71" s="142"/>
      <c r="L71" s="140">
        <f t="shared" ref="L71" si="6">L64+L69</f>
        <v>0</v>
      </c>
      <c r="M71" s="142"/>
      <c r="N71" s="140">
        <f>N64</f>
        <v>0</v>
      </c>
      <c r="O71" s="142"/>
      <c r="P71" s="140">
        <f>P64+P69</f>
        <v>0</v>
      </c>
      <c r="Q71" s="129"/>
      <c r="R71" s="50"/>
    </row>
    <row r="72" spans="1:19" x14ac:dyDescent="0.2">
      <c r="A72" s="46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5"/>
    </row>
    <row r="74" spans="1:19" ht="15" x14ac:dyDescent="0.25">
      <c r="A74" s="133" t="str">
        <f>IF($G$9="F",VLOOKUP(21,$S$2:$V$80,4,FALSE),IF($G$9="D",VLOOKUP(21,$S$2:$V$80,3,FALSE),VLOOKUP(21,$S$2:$V$80,2,FALSE)))</f>
        <v>Die FIFe akzeptiert elektronisch eingereichte Formulare ohne Unterschrift, sofern das Formular von der uns bekannten E-Mail-Adresse des FIFe Mitgliedes geschickt wurde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5"/>
    </row>
    <row r="75" spans="1:19" s="78" customFormat="1" ht="12" x14ac:dyDescent="0.2">
      <c r="A75" s="78" t="s">
        <v>275</v>
      </c>
      <c r="H75" s="78" t="str">
        <f>CONCATENATE(IF(G9="D","entwickelt &amp; aktualisiert für die FIFe von ",IF(G9="F","dévelopé &amp; maintené pour la FIFe par ","developed &amp; maintained for FIFe by ")),"CSS")</f>
        <v>entwickelt &amp; aktualisiert für die FIFe von CSS</v>
      </c>
      <c r="R75" s="79" t="s">
        <v>316</v>
      </c>
    </row>
  </sheetData>
  <sheetProtection algorithmName="SHA-512" hashValue="oK+7+MJvhSOLB1ceOjYAooqsy+5UwFRumyZmR3vzSXUUaYgsharwrgBSecOlHG2f/mirSEt0EDIIqTsNV4vjHw==" saltValue="7LfyP3zy3kOPod1GKL/Wgw==" spinCount="100000" sheet="1" selectLockedCells="1"/>
  <mergeCells count="102">
    <mergeCell ref="F11:L11"/>
    <mergeCell ref="B35:C35"/>
    <mergeCell ref="B31:C31"/>
    <mergeCell ref="B32:C32"/>
    <mergeCell ref="B34:C34"/>
    <mergeCell ref="H32:K32"/>
    <mergeCell ref="H33:K33"/>
    <mergeCell ref="H34:K34"/>
    <mergeCell ref="D32:G32"/>
    <mergeCell ref="D33:G33"/>
    <mergeCell ref="D34:G34"/>
    <mergeCell ref="D31:G31"/>
    <mergeCell ref="D35:G35"/>
    <mergeCell ref="B26:C27"/>
    <mergeCell ref="D28:G28"/>
    <mergeCell ref="D29:G29"/>
    <mergeCell ref="D30:G30"/>
    <mergeCell ref="L29:O29"/>
    <mergeCell ref="D2:P2"/>
    <mergeCell ref="D3:P3"/>
    <mergeCell ref="D42:E42"/>
    <mergeCell ref="F42:G42"/>
    <mergeCell ref="H42:I42"/>
    <mergeCell ref="J42:K42"/>
    <mergeCell ref="L42:M42"/>
    <mergeCell ref="N42:O42"/>
    <mergeCell ref="B25:Q25"/>
    <mergeCell ref="B41:Q41"/>
    <mergeCell ref="P42:Q42"/>
    <mergeCell ref="B15:Q15"/>
    <mergeCell ref="B16:Q16"/>
    <mergeCell ref="B17:Q17"/>
    <mergeCell ref="B18:Q18"/>
    <mergeCell ref="B23:Q23"/>
    <mergeCell ref="D26:G27"/>
    <mergeCell ref="H26:K27"/>
    <mergeCell ref="D38:G38"/>
    <mergeCell ref="H35:K35"/>
    <mergeCell ref="H36:K36"/>
    <mergeCell ref="H37:K37"/>
    <mergeCell ref="H38:K38"/>
    <mergeCell ref="D36:G36"/>
    <mergeCell ref="A74:R74"/>
    <mergeCell ref="B7:Q7"/>
    <mergeCell ref="L64:M64"/>
    <mergeCell ref="B71:C71"/>
    <mergeCell ref="P71:Q71"/>
    <mergeCell ref="D71:E71"/>
    <mergeCell ref="F71:G71"/>
    <mergeCell ref="H71:I71"/>
    <mergeCell ref="J71:K71"/>
    <mergeCell ref="L71:M71"/>
    <mergeCell ref="N71:O71"/>
    <mergeCell ref="B19:Q19"/>
    <mergeCell ref="B64:C64"/>
    <mergeCell ref="N64:O64"/>
    <mergeCell ref="P64:Q64"/>
    <mergeCell ref="B69:C69"/>
    <mergeCell ref="D69:E69"/>
    <mergeCell ref="F69:G69"/>
    <mergeCell ref="B28:C28"/>
    <mergeCell ref="L33:O33"/>
    <mergeCell ref="L34:O34"/>
    <mergeCell ref="B29:C29"/>
    <mergeCell ref="B30:C30"/>
    <mergeCell ref="H69:I69"/>
    <mergeCell ref="B36:C36"/>
    <mergeCell ref="B38:C38"/>
    <mergeCell ref="L38:O38"/>
    <mergeCell ref="P38:Q38"/>
    <mergeCell ref="P35:Q35"/>
    <mergeCell ref="J69:K69"/>
    <mergeCell ref="L69:M69"/>
    <mergeCell ref="N69:O69"/>
    <mergeCell ref="P69:Q69"/>
    <mergeCell ref="D64:E64"/>
    <mergeCell ref="L35:O35"/>
    <mergeCell ref="D37:G37"/>
    <mergeCell ref="P26:Q27"/>
    <mergeCell ref="P32:Q32"/>
    <mergeCell ref="P33:Q33"/>
    <mergeCell ref="P34:Q34"/>
    <mergeCell ref="L32:O32"/>
    <mergeCell ref="F64:G64"/>
    <mergeCell ref="H64:I64"/>
    <mergeCell ref="J64:K64"/>
    <mergeCell ref="L30:O30"/>
    <mergeCell ref="L31:O31"/>
    <mergeCell ref="P29:Q29"/>
    <mergeCell ref="P30:Q30"/>
    <mergeCell ref="P31:Q31"/>
    <mergeCell ref="L28:O28"/>
    <mergeCell ref="H28:K28"/>
    <mergeCell ref="P36:Q36"/>
    <mergeCell ref="P37:Q37"/>
    <mergeCell ref="L36:O36"/>
    <mergeCell ref="L37:O37"/>
    <mergeCell ref="L26:O27"/>
    <mergeCell ref="P28:Q28"/>
    <mergeCell ref="H29:K29"/>
    <mergeCell ref="H30:K30"/>
    <mergeCell ref="H31:K31"/>
  </mergeCells>
  <dataValidations count="1">
    <dataValidation type="list" allowBlank="1" showInputMessage="1" showErrorMessage="1" sqref="F9">
      <formula1>Languages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ignoredErrors>
    <ignoredError sqref="N7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66675</xdr:rowOff>
                  </from>
                  <to>
                    <xdr:col>2</xdr:col>
                    <xdr:colOff>9525</xdr:colOff>
                    <xdr:row>13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showRowColHeaders="0" zoomScaleNormal="100" workbookViewId="0">
      <selection activeCell="C3" sqref="C3"/>
    </sheetView>
  </sheetViews>
  <sheetFormatPr defaultColWidth="9.140625" defaultRowHeight="12.75" x14ac:dyDescent="0.2"/>
  <cols>
    <col min="1" max="1" width="12.7109375" style="24" customWidth="1"/>
    <col min="2" max="2" width="44" style="24" customWidth="1"/>
    <col min="3" max="6" width="24.7109375" style="24" customWidth="1"/>
    <col min="7" max="7" width="9.140625" style="24" hidden="1" customWidth="1"/>
    <col min="8" max="8" width="15.7109375" style="24" hidden="1" customWidth="1"/>
    <col min="9" max="9" width="18.5703125" style="24" hidden="1" customWidth="1"/>
    <col min="10" max="10" width="18.42578125" style="24" hidden="1" customWidth="1"/>
    <col min="11" max="11" width="9.140625" style="24" hidden="1" customWidth="1"/>
    <col min="12" max="16384" width="9.140625" style="24"/>
  </cols>
  <sheetData>
    <row r="1" spans="1:11" ht="30" customHeight="1" x14ac:dyDescent="0.2">
      <c r="A1" s="87" t="str">
        <f>Intro!W15</f>
        <v>EMS Rasse Code</v>
      </c>
      <c r="B1" s="68" t="str">
        <f>Intro!W14</f>
        <v>Rasse</v>
      </c>
      <c r="C1" s="69" t="str">
        <f>Intro!D26</f>
        <v>Gezüchtete und registrierte Jungtieren</v>
      </c>
      <c r="D1" s="69" t="str">
        <f>Intro!H26</f>
        <v>Importiert von andere FIFe-Mitglieder</v>
      </c>
      <c r="E1" s="69" t="str">
        <f>Intro!L26</f>
        <v>Importiert von Nicht-FIFe-Organisationen</v>
      </c>
      <c r="F1" s="69" t="s">
        <v>125</v>
      </c>
      <c r="H1" s="24" t="s">
        <v>229</v>
      </c>
      <c r="I1" s="24" t="s">
        <v>230</v>
      </c>
      <c r="J1" s="24" t="s">
        <v>234</v>
      </c>
      <c r="K1" s="24" t="str">
        <f>IF($A$2="D",I1,IF($A$2="F",J1,H1))</f>
        <v>Angestrebte Rasse</v>
      </c>
    </row>
    <row r="2" spans="1:11" ht="13.5" thickBot="1" x14ac:dyDescent="0.25">
      <c r="A2" s="65" t="str">
        <f>Intro!G9</f>
        <v>D</v>
      </c>
      <c r="B2" s="64"/>
      <c r="C2" s="64"/>
      <c r="D2" s="64"/>
      <c r="E2" s="64"/>
      <c r="F2" s="64"/>
      <c r="H2" s="24" t="s">
        <v>232</v>
      </c>
      <c r="I2" s="24" t="s">
        <v>231</v>
      </c>
      <c r="J2" s="24" t="s">
        <v>233</v>
      </c>
      <c r="K2" s="24" t="str">
        <f>IF($A$2="D",I2,IF($A$2="F",J2,H2))</f>
        <v>Ursprungrasse</v>
      </c>
    </row>
    <row r="3" spans="1:11" x14ac:dyDescent="0.2">
      <c r="A3" s="70" t="s">
        <v>32</v>
      </c>
      <c r="B3" s="71" t="str">
        <f>IF($A$2="D",VLOOKUP(A3,EMS!$A$2:$D$103,3,FALSE),IF($A$2="F",VLOOKUP(A3,EMS!$A$2:$D$103,4,FALSE),VLOOKUP(A3,EMS!$A$2:$D$103,2,FALSE)))</f>
        <v>Exotic</v>
      </c>
      <c r="C3" s="12"/>
      <c r="D3" s="13"/>
      <c r="E3" s="14"/>
      <c r="F3" s="72">
        <f>SUM(C3:E3)</f>
        <v>0</v>
      </c>
      <c r="G3" s="24" t="s">
        <v>235</v>
      </c>
    </row>
    <row r="4" spans="1:11" x14ac:dyDescent="0.2">
      <c r="A4" s="70" t="s">
        <v>34</v>
      </c>
      <c r="B4" s="71" t="str">
        <f>IF($A$2="D",VLOOKUP(A4,EMS!$A$2:$D$103,3,FALSE),IF($A$2="F",VLOOKUP(A4,EMS!$A$2:$D$103,4,FALSE),VLOOKUP(A4,EMS!$A$2:$D$103,2,FALSE)))</f>
        <v>Perser</v>
      </c>
      <c r="C4" s="18"/>
      <c r="D4" s="19"/>
      <c r="E4" s="20"/>
      <c r="F4" s="72">
        <f t="shared" ref="F4:F7" si="0">SUM(C4:E4)</f>
        <v>0</v>
      </c>
      <c r="G4" s="24" t="s">
        <v>236</v>
      </c>
    </row>
    <row r="5" spans="1:11" x14ac:dyDescent="0.2">
      <c r="A5" s="70" t="s">
        <v>66</v>
      </c>
      <c r="B5" s="71" t="str">
        <f>IF($A$2="D",VLOOKUP(A5,EMS!$A$2:$D$103,3,FALSE),IF($A$2="F",VLOOKUP(A5,EMS!$A$2:$D$103,4,FALSE),VLOOKUP(A5,EMS!$A$2:$D$103,2,FALSE)))</f>
        <v>Ragdoll</v>
      </c>
      <c r="C5" s="18"/>
      <c r="D5" s="19"/>
      <c r="E5" s="20"/>
      <c r="F5" s="72">
        <f t="shared" si="0"/>
        <v>0</v>
      </c>
      <c r="G5" s="24" t="s">
        <v>236</v>
      </c>
    </row>
    <row r="6" spans="1:11" x14ac:dyDescent="0.2">
      <c r="A6" s="70" t="s">
        <v>70</v>
      </c>
      <c r="B6" s="71" t="str">
        <f>IF($A$2="D",VLOOKUP(A6,EMS!$A$2:$D$103,3,FALSE),IF($A$2="F",VLOOKUP(A6,EMS!$A$2:$D$103,4,FALSE),VLOOKUP(A6,EMS!$A$2:$D$103,2,FALSE)))</f>
        <v>Heilige Birma</v>
      </c>
      <c r="C6" s="21"/>
      <c r="D6" s="22"/>
      <c r="E6" s="23"/>
      <c r="F6" s="72">
        <f t="shared" si="0"/>
        <v>0</v>
      </c>
      <c r="G6" s="24" t="s">
        <v>236</v>
      </c>
    </row>
    <row r="7" spans="1:11" ht="13.5" thickBot="1" x14ac:dyDescent="0.25">
      <c r="A7" s="70" t="s">
        <v>90</v>
      </c>
      <c r="B7" s="71" t="str">
        <f>IF($A$2="D",VLOOKUP(A7,EMS!$A$2:$D$103,3,FALSE),IF($A$2="F",VLOOKUP(A7,EMS!$A$2:$D$103,4,FALSE),VLOOKUP(A7,EMS!$A$2:$D$103,2,FALSE)))</f>
        <v>Türkisch Van</v>
      </c>
      <c r="C7" s="15"/>
      <c r="D7" s="16"/>
      <c r="E7" s="17"/>
      <c r="F7" s="72">
        <f t="shared" si="0"/>
        <v>0</v>
      </c>
      <c r="G7" s="24" t="s">
        <v>236</v>
      </c>
    </row>
    <row r="8" spans="1:11" ht="13.5" thickBot="1" x14ac:dyDescent="0.25">
      <c r="A8" s="66"/>
      <c r="B8" s="64"/>
      <c r="C8" s="67"/>
      <c r="D8" s="67"/>
      <c r="E8" s="67"/>
      <c r="F8" s="67"/>
    </row>
    <row r="9" spans="1:11" x14ac:dyDescent="0.2">
      <c r="A9" s="70" t="str">
        <f>CONCATENATE(G3,A3,")")</f>
        <v>XSH * (EXO)</v>
      </c>
      <c r="B9" s="71" t="str">
        <f>CONCATENATE(K1," - ",B3)</f>
        <v>Angestrebte Rasse - Exotic</v>
      </c>
      <c r="C9" s="12"/>
      <c r="D9" s="13"/>
      <c r="E9" s="14"/>
      <c r="F9" s="72">
        <f>SUM(C9:E9)</f>
        <v>0</v>
      </c>
      <c r="G9" s="24" t="str">
        <f>LEFT(A9,3)</f>
        <v>XSH</v>
      </c>
    </row>
    <row r="10" spans="1:11" x14ac:dyDescent="0.2">
      <c r="A10" s="70" t="str">
        <f>CONCATENATE(G4,A4,")")</f>
        <v>XLH * (PER)</v>
      </c>
      <c r="B10" s="71" t="str">
        <f>CONCATENATE(K1," - ",B4)</f>
        <v>Angestrebte Rasse - Perser</v>
      </c>
      <c r="C10" s="18"/>
      <c r="D10" s="19"/>
      <c r="E10" s="20"/>
      <c r="F10" s="72">
        <f t="shared" ref="F10:F13" si="1">SUM(C10:E10)</f>
        <v>0</v>
      </c>
      <c r="G10" s="24" t="str">
        <f t="shared" ref="G10:G13" si="2">LEFT(A10,3)</f>
        <v>XLH</v>
      </c>
    </row>
    <row r="11" spans="1:11" x14ac:dyDescent="0.2">
      <c r="A11" s="70" t="str">
        <f>CONCATENATE(G5,A5,")")</f>
        <v>XLH * (RAG)</v>
      </c>
      <c r="B11" s="71" t="str">
        <f>CONCATENATE(K1," - ",B5)</f>
        <v>Angestrebte Rasse - Ragdoll</v>
      </c>
      <c r="C11" s="18"/>
      <c r="D11" s="19"/>
      <c r="E11" s="20"/>
      <c r="F11" s="72">
        <f t="shared" si="1"/>
        <v>0</v>
      </c>
      <c r="G11" s="24" t="str">
        <f t="shared" si="2"/>
        <v>XLH</v>
      </c>
    </row>
    <row r="12" spans="1:11" x14ac:dyDescent="0.2">
      <c r="A12" s="70" t="str">
        <f t="shared" ref="A12:A13" si="3">CONCATENATE(G6,A6,")")</f>
        <v>XLH * (SBI)</v>
      </c>
      <c r="B12" s="71" t="str">
        <f>CONCATENATE(K1," - ",B6)</f>
        <v>Angestrebte Rasse - Heilige Birma</v>
      </c>
      <c r="C12" s="18"/>
      <c r="D12" s="19"/>
      <c r="E12" s="20"/>
      <c r="F12" s="72">
        <f t="shared" si="1"/>
        <v>0</v>
      </c>
      <c r="G12" s="24" t="str">
        <f t="shared" si="2"/>
        <v>XLH</v>
      </c>
    </row>
    <row r="13" spans="1:11" ht="13.5" thickBot="1" x14ac:dyDescent="0.25">
      <c r="A13" s="70" t="str">
        <f t="shared" si="3"/>
        <v>XLH * (TUV)</v>
      </c>
      <c r="B13" s="71" t="str">
        <f>CONCATENATE(K1," - ",B7)</f>
        <v>Angestrebte Rasse - Türkisch Van</v>
      </c>
      <c r="C13" s="15"/>
      <c r="D13" s="16"/>
      <c r="E13" s="17"/>
      <c r="F13" s="72">
        <f t="shared" si="1"/>
        <v>0</v>
      </c>
      <c r="G13" s="24" t="str">
        <f t="shared" si="2"/>
        <v>XLH</v>
      </c>
    </row>
  </sheetData>
  <sheetProtection algorithmName="SHA-512" hashValue="VvZq4OTu76senWlb+cTBmqX5hWHfqkw97LJ328G7/usIIFqTUOvf0ZhUUn0MFo7ISuKkxicrqvbdcDMleIgzKA==" saltValue="Nj4IgczsfHGLRc7KBymCow==" spinCount="100000" sheet="1" selectLockedCells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showRowColHeaders="0" workbookViewId="0">
      <selection activeCell="C3" sqref="C3"/>
    </sheetView>
  </sheetViews>
  <sheetFormatPr defaultColWidth="9.140625" defaultRowHeight="12.75" x14ac:dyDescent="0.2"/>
  <cols>
    <col min="1" max="1" width="12.7109375" style="24" customWidth="1"/>
    <col min="2" max="2" width="43.85546875" style="24" customWidth="1"/>
    <col min="3" max="6" width="24.7109375" style="24" customWidth="1"/>
    <col min="7" max="7" width="0" style="24" hidden="1" customWidth="1"/>
    <col min="8" max="8" width="15.7109375" style="24" hidden="1" customWidth="1"/>
    <col min="9" max="9" width="18.5703125" style="24" hidden="1" customWidth="1"/>
    <col min="10" max="10" width="18.42578125" style="24" hidden="1" customWidth="1"/>
    <col min="11" max="11" width="0" style="24" hidden="1" customWidth="1"/>
    <col min="12" max="16384" width="9.140625" style="24"/>
  </cols>
  <sheetData>
    <row r="1" spans="1:11" ht="30" customHeight="1" x14ac:dyDescent="0.2">
      <c r="A1" s="87" t="str">
        <f>'Cat 1'!A1</f>
        <v>EMS Rasse Code</v>
      </c>
      <c r="B1" s="68" t="str">
        <f>'Cat 1'!B1</f>
        <v>Rasse</v>
      </c>
      <c r="C1" s="69" t="str">
        <f>'Cat 1'!C1</f>
        <v>Gezüchtete und registrierte Jungtieren</v>
      </c>
      <c r="D1" s="69" t="str">
        <f>'Cat 1'!D1</f>
        <v>Importiert von andere FIFe-Mitglieder</v>
      </c>
      <c r="E1" s="69" t="str">
        <f>'Cat 1'!E1</f>
        <v>Importiert von Nicht-FIFe-Organisationen</v>
      </c>
      <c r="F1" s="69" t="str">
        <f>'Cat 1'!F1</f>
        <v>Total</v>
      </c>
      <c r="H1" s="24" t="s">
        <v>229</v>
      </c>
      <c r="I1" s="24" t="s">
        <v>230</v>
      </c>
      <c r="J1" s="24" t="s">
        <v>234</v>
      </c>
      <c r="K1" s="24" t="str">
        <f>IF($A$2="D",I1,IF($A$2="F",J1,H1))</f>
        <v>Angestrebte Rasse</v>
      </c>
    </row>
    <row r="2" spans="1:11" ht="13.5" thickBot="1" x14ac:dyDescent="0.25">
      <c r="A2" s="65" t="str">
        <f>Intro!G9</f>
        <v>D</v>
      </c>
      <c r="B2" s="64"/>
      <c r="C2" s="64"/>
      <c r="D2" s="64"/>
      <c r="E2" s="64"/>
      <c r="F2" s="64"/>
      <c r="H2" s="24" t="s">
        <v>232</v>
      </c>
      <c r="I2" s="24" t="s">
        <v>231</v>
      </c>
      <c r="J2" s="24" t="s">
        <v>233</v>
      </c>
      <c r="K2" s="24" t="str">
        <f>IF($A$2="D",I2,IF($A$2="F",J2,H2))</f>
        <v>Ursprungrasse</v>
      </c>
    </row>
    <row r="3" spans="1:11" x14ac:dyDescent="0.2">
      <c r="A3" s="70" t="s">
        <v>3</v>
      </c>
      <c r="B3" s="71" t="str">
        <f>IF($A$2="D",VLOOKUP(A3,EMS!$A$2:$D$103,3,FALSE),IF($A$2="F",VLOOKUP(A3,EMS!$A$2:$D$103,4,FALSE),VLOOKUP(A3,EMS!$A$2:$D$103,2,FALSE)))</f>
        <v>American Curl Langhaar</v>
      </c>
      <c r="C3" s="12"/>
      <c r="D3" s="13"/>
      <c r="E3" s="14"/>
      <c r="F3" s="72">
        <f>SUM(C3:E3)</f>
        <v>0</v>
      </c>
      <c r="G3" s="24" t="s">
        <v>236</v>
      </c>
    </row>
    <row r="4" spans="1:11" x14ac:dyDescent="0.2">
      <c r="A4" s="70" t="s">
        <v>5</v>
      </c>
      <c r="B4" s="71" t="str">
        <f>IF($A$2="D",VLOOKUP(A4,EMS!$A$2:$D$103,3,FALSE),IF($A$2="F",VLOOKUP(A4,EMS!$A$2:$D$103,4,FALSE),VLOOKUP(A4,EMS!$A$2:$D$103,2,FALSE)))</f>
        <v>American Curl Kurzhaar</v>
      </c>
      <c r="C4" s="18"/>
      <c r="D4" s="19"/>
      <c r="E4" s="20"/>
      <c r="F4" s="72">
        <f t="shared" ref="F4:F11" si="0">SUM(C4:E4)</f>
        <v>0</v>
      </c>
      <c r="G4" s="24" t="s">
        <v>235</v>
      </c>
    </row>
    <row r="5" spans="1:11" x14ac:dyDescent="0.2">
      <c r="A5" s="70" t="s">
        <v>43</v>
      </c>
      <c r="B5" s="71" t="str">
        <f>IF($A$2="D",VLOOKUP(A5,EMS!$A$2:$D$103,3,FALSE),IF($A$2="F",VLOOKUP(A5,EMS!$A$2:$D$103,4,FALSE),VLOOKUP(A5,EMS!$A$2:$D$103,2,FALSE)))</f>
        <v>LaPerm Langhaar</v>
      </c>
      <c r="C5" s="18"/>
      <c r="D5" s="19"/>
      <c r="E5" s="20"/>
      <c r="F5" s="72">
        <f t="shared" si="0"/>
        <v>0</v>
      </c>
      <c r="G5" s="24" t="s">
        <v>236</v>
      </c>
    </row>
    <row r="6" spans="1:11" x14ac:dyDescent="0.2">
      <c r="A6" s="70" t="s">
        <v>45</v>
      </c>
      <c r="B6" s="71" t="str">
        <f>IF($A$2="D",VLOOKUP(A6,EMS!$A$2:$D$103,3,FALSE),IF($A$2="F",VLOOKUP(A6,EMS!$A$2:$D$103,4,FALSE),VLOOKUP(A6,EMS!$A$2:$D$103,2,FALSE)))</f>
        <v>LaPerm Kurzhaar</v>
      </c>
      <c r="C6" s="18"/>
      <c r="D6" s="19"/>
      <c r="E6" s="20"/>
      <c r="F6" s="72">
        <f t="shared" ref="F6:F10" si="1">SUM(C6:E6)</f>
        <v>0</v>
      </c>
      <c r="G6" s="24" t="s">
        <v>235</v>
      </c>
    </row>
    <row r="7" spans="1:11" x14ac:dyDescent="0.2">
      <c r="A7" s="70" t="s">
        <v>50</v>
      </c>
      <c r="B7" s="71" t="str">
        <f>IF($A$2="D",VLOOKUP(A7,EMS!$A$2:$D$103,3,FALSE),IF($A$2="F",VLOOKUP(A7,EMS!$A$2:$D$103,4,FALSE),VLOOKUP(A7,EMS!$A$2:$D$103,2,FALSE)))</f>
        <v>Maine Coon</v>
      </c>
      <c r="C7" s="18"/>
      <c r="D7" s="19"/>
      <c r="E7" s="20"/>
      <c r="F7" s="72">
        <f t="shared" si="1"/>
        <v>0</v>
      </c>
      <c r="G7" s="24" t="s">
        <v>236</v>
      </c>
    </row>
    <row r="8" spans="1:11" x14ac:dyDescent="0.2">
      <c r="A8" s="70" t="s">
        <v>52</v>
      </c>
      <c r="B8" s="71" t="str">
        <f>IF($A$2="D",VLOOKUP(A8,EMS!$A$2:$D$103,3,FALSE),IF($A$2="F",VLOOKUP(A8,EMS!$A$2:$D$103,4,FALSE),VLOOKUP(A8,EMS!$A$2:$D$103,2,FALSE)))</f>
        <v>Neva Masquerade</v>
      </c>
      <c r="C8" s="18"/>
      <c r="D8" s="19"/>
      <c r="E8" s="20"/>
      <c r="F8" s="72">
        <f t="shared" si="1"/>
        <v>0</v>
      </c>
      <c r="G8" s="24" t="s">
        <v>236</v>
      </c>
    </row>
    <row r="9" spans="1:11" x14ac:dyDescent="0.2">
      <c r="A9" s="70" t="s">
        <v>55</v>
      </c>
      <c r="B9" s="71" t="str">
        <f>IF($A$2="D",VLOOKUP(A9,EMS!$A$2:$D$103,3,FALSE),IF($A$2="F",VLOOKUP(A9,EMS!$A$2:$D$103,4,FALSE),VLOOKUP(A9,EMS!$A$2:$D$103,2,FALSE)))</f>
        <v>Norwegische Waldkatze</v>
      </c>
      <c r="C9" s="18"/>
      <c r="D9" s="19"/>
      <c r="E9" s="20"/>
      <c r="F9" s="72">
        <f t="shared" si="1"/>
        <v>0</v>
      </c>
      <c r="G9" s="24" t="s">
        <v>236</v>
      </c>
    </row>
    <row r="10" spans="1:11" x14ac:dyDescent="0.2">
      <c r="A10" s="70" t="s">
        <v>54</v>
      </c>
      <c r="B10" s="71" t="str">
        <f>IF($A$2="D",VLOOKUP(A10,EMS!$A$2:$D$103,3,FALSE),IF($A$2="F",VLOOKUP(A10,EMS!$A$2:$D$103,4,FALSE),VLOOKUP(A10,EMS!$A$2:$D$103,2,FALSE)))</f>
        <v>Sibirer</v>
      </c>
      <c r="C10" s="18"/>
      <c r="D10" s="19"/>
      <c r="E10" s="20"/>
      <c r="F10" s="72">
        <f t="shared" si="1"/>
        <v>0</v>
      </c>
      <c r="G10" s="24" t="s">
        <v>236</v>
      </c>
    </row>
    <row r="11" spans="1:11" ht="13.5" thickBot="1" x14ac:dyDescent="0.25">
      <c r="A11" s="70" t="s">
        <v>191</v>
      </c>
      <c r="B11" s="71" t="str">
        <f>IF($A$2="D",VLOOKUP(A11,EMS!$A$2:$D$103,3,FALSE),IF($A$2="F",VLOOKUP(A11,EMS!$A$2:$D$103,4,FALSE),VLOOKUP(A11,EMS!$A$2:$D$103,2,FALSE)))</f>
        <v>Türkisch Angora</v>
      </c>
      <c r="C11" s="15"/>
      <c r="D11" s="16"/>
      <c r="E11" s="17"/>
      <c r="F11" s="72">
        <f t="shared" si="0"/>
        <v>0</v>
      </c>
      <c r="G11" s="24" t="s">
        <v>236</v>
      </c>
    </row>
    <row r="12" spans="1:11" ht="13.5" thickBot="1" x14ac:dyDescent="0.25">
      <c r="A12" s="66"/>
      <c r="B12" s="64"/>
      <c r="C12" s="67"/>
      <c r="D12" s="67"/>
      <c r="E12" s="67"/>
      <c r="F12" s="67"/>
    </row>
    <row r="13" spans="1:11" x14ac:dyDescent="0.2">
      <c r="A13" s="70" t="str">
        <f>CONCATENATE(G3,A3,")")</f>
        <v>XLH * (ACL)</v>
      </c>
      <c r="B13" s="71" t="str">
        <f>CONCATENATE(K1," - ",B3)</f>
        <v>Angestrebte Rasse - American Curl Langhaar</v>
      </c>
      <c r="C13" s="12"/>
      <c r="D13" s="13"/>
      <c r="E13" s="14"/>
      <c r="F13" s="72">
        <f>SUM(C13:E13)</f>
        <v>0</v>
      </c>
      <c r="G13" s="24" t="str">
        <f>LEFT(A13,3)</f>
        <v>XLH</v>
      </c>
    </row>
    <row r="14" spans="1:11" x14ac:dyDescent="0.2">
      <c r="A14" s="70" t="str">
        <f t="shared" ref="A14:A21" si="2">CONCATENATE(G4,A4,")")</f>
        <v>XSH * (ACS)</v>
      </c>
      <c r="B14" s="71" t="str">
        <f>CONCATENATE(K1," - ",B4)</f>
        <v>Angestrebte Rasse - American Curl Kurzhaar</v>
      </c>
      <c r="C14" s="18"/>
      <c r="D14" s="19"/>
      <c r="E14" s="20"/>
      <c r="F14" s="72">
        <f t="shared" ref="F14:F21" si="3">SUM(C14:E14)</f>
        <v>0</v>
      </c>
      <c r="G14" s="24" t="str">
        <f t="shared" ref="G14:G21" si="4">LEFT(A14,3)</f>
        <v>XSH</v>
      </c>
    </row>
    <row r="15" spans="1:11" x14ac:dyDescent="0.2">
      <c r="A15" s="70" t="str">
        <f t="shared" si="2"/>
        <v>XLH * (LPL)</v>
      </c>
      <c r="B15" s="71" t="str">
        <f>CONCATENATE(K1," - ",B5)</f>
        <v>Angestrebte Rasse - LaPerm Langhaar</v>
      </c>
      <c r="C15" s="18"/>
      <c r="D15" s="19"/>
      <c r="E15" s="20"/>
      <c r="F15" s="72">
        <f t="shared" si="3"/>
        <v>0</v>
      </c>
      <c r="G15" s="24" t="str">
        <f t="shared" si="4"/>
        <v>XLH</v>
      </c>
    </row>
    <row r="16" spans="1:11" x14ac:dyDescent="0.2">
      <c r="A16" s="70" t="str">
        <f t="shared" si="2"/>
        <v>XSH * (LPS)</v>
      </c>
      <c r="B16" s="71" t="str">
        <f>CONCATENATE(K1," - ",B6)</f>
        <v>Angestrebte Rasse - LaPerm Kurzhaar</v>
      </c>
      <c r="C16" s="18"/>
      <c r="D16" s="19"/>
      <c r="E16" s="20"/>
      <c r="F16" s="72">
        <f t="shared" si="3"/>
        <v>0</v>
      </c>
      <c r="G16" s="24" t="str">
        <f t="shared" si="4"/>
        <v>XSH</v>
      </c>
    </row>
    <row r="17" spans="1:7" x14ac:dyDescent="0.2">
      <c r="A17" s="70" t="str">
        <f t="shared" si="2"/>
        <v>XLH * (MCO)</v>
      </c>
      <c r="B17" s="71" t="str">
        <f>CONCATENATE(K1," - ",B7)</f>
        <v>Angestrebte Rasse - Maine Coon</v>
      </c>
      <c r="C17" s="18"/>
      <c r="D17" s="19"/>
      <c r="E17" s="20"/>
      <c r="F17" s="72">
        <f t="shared" ref="F17" si="5">SUM(C17:E17)</f>
        <v>0</v>
      </c>
      <c r="G17" s="24" t="str">
        <f t="shared" si="4"/>
        <v>XLH</v>
      </c>
    </row>
    <row r="18" spans="1:7" x14ac:dyDescent="0.2">
      <c r="A18" s="70" t="str">
        <f t="shared" si="2"/>
        <v>XLH * (NEM)</v>
      </c>
      <c r="B18" s="71" t="str">
        <f>CONCATENATE(K1," - ",B8)</f>
        <v>Angestrebte Rasse - Neva Masquerade</v>
      </c>
      <c r="C18" s="18"/>
      <c r="D18" s="19"/>
      <c r="E18" s="20"/>
      <c r="F18" s="72">
        <f t="shared" ref="F18:F20" si="6">SUM(C18:E18)</f>
        <v>0</v>
      </c>
      <c r="G18" s="24" t="str">
        <f t="shared" si="4"/>
        <v>XLH</v>
      </c>
    </row>
    <row r="19" spans="1:7" x14ac:dyDescent="0.2">
      <c r="A19" s="70" t="str">
        <f t="shared" si="2"/>
        <v>XLH * (NFO)</v>
      </c>
      <c r="B19" s="71" t="str">
        <f>CONCATENATE(K1," - ",B9)</f>
        <v>Angestrebte Rasse - Norwegische Waldkatze</v>
      </c>
      <c r="C19" s="18"/>
      <c r="D19" s="19"/>
      <c r="E19" s="20"/>
      <c r="F19" s="72">
        <f t="shared" si="6"/>
        <v>0</v>
      </c>
      <c r="G19" s="24" t="str">
        <f t="shared" si="4"/>
        <v>XLH</v>
      </c>
    </row>
    <row r="20" spans="1:7" x14ac:dyDescent="0.2">
      <c r="A20" s="70" t="str">
        <f t="shared" si="2"/>
        <v>XLH * (SIB)</v>
      </c>
      <c r="B20" s="71" t="str">
        <f>CONCATENATE(K1," - ",B10)</f>
        <v>Angestrebte Rasse - Sibirer</v>
      </c>
      <c r="C20" s="18"/>
      <c r="D20" s="19"/>
      <c r="E20" s="20"/>
      <c r="F20" s="72">
        <f t="shared" si="6"/>
        <v>0</v>
      </c>
      <c r="G20" s="24" t="str">
        <f t="shared" si="4"/>
        <v>XLH</v>
      </c>
    </row>
    <row r="21" spans="1:7" ht="13.5" thickBot="1" x14ac:dyDescent="0.25">
      <c r="A21" s="70" t="str">
        <f t="shared" si="2"/>
        <v>XLH * (TUA)</v>
      </c>
      <c r="B21" s="71" t="str">
        <f>CONCATENATE(K1," - ",B11)</f>
        <v>Angestrebte Rasse - Türkisch Angora</v>
      </c>
      <c r="C21" s="15"/>
      <c r="D21" s="16"/>
      <c r="E21" s="17"/>
      <c r="F21" s="72">
        <f t="shared" si="3"/>
        <v>0</v>
      </c>
      <c r="G21" s="24" t="str">
        <f t="shared" si="4"/>
        <v>XLH</v>
      </c>
    </row>
  </sheetData>
  <sheetProtection algorithmName="SHA-512" hashValue="g40YcNgVxgVgWWxWH9RufnF2HbAzLSi6FZ3PLGjI9P7ehtkMrizw2rvn7Swd01NdD7v8cVhI1fmrumRUKR2dDg==" saltValue="Z+mFPTaBAXHk8+HvibK3MQ==" spinCount="100000" sheet="1" selectLockedCells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workbookViewId="0">
      <selection activeCell="C3" sqref="C3"/>
    </sheetView>
  </sheetViews>
  <sheetFormatPr defaultColWidth="9.140625" defaultRowHeight="12.75" x14ac:dyDescent="0.2"/>
  <cols>
    <col min="1" max="1" width="12.7109375" style="24" customWidth="1"/>
    <col min="2" max="2" width="43.5703125" style="24" customWidth="1"/>
    <col min="3" max="6" width="24.7109375" style="24" customWidth="1"/>
    <col min="7" max="7" width="9.140625" style="24" hidden="1" customWidth="1"/>
    <col min="8" max="8" width="15.7109375" style="24" hidden="1" customWidth="1"/>
    <col min="9" max="9" width="18.5703125" style="24" hidden="1" customWidth="1"/>
    <col min="10" max="10" width="18.42578125" style="24" hidden="1" customWidth="1"/>
    <col min="11" max="11" width="9.140625" style="24" hidden="1" customWidth="1"/>
    <col min="12" max="12" width="9.140625" style="24" customWidth="1"/>
    <col min="13" max="16384" width="9.140625" style="24"/>
  </cols>
  <sheetData>
    <row r="1" spans="1:11" ht="30" customHeight="1" x14ac:dyDescent="0.2">
      <c r="A1" s="87" t="str">
        <f>'Cat 1'!A1</f>
        <v>EMS Rasse Code</v>
      </c>
      <c r="B1" s="68" t="str">
        <f>'Cat 1'!B1</f>
        <v>Rasse</v>
      </c>
      <c r="C1" s="69" t="str">
        <f>'Cat 1'!C1</f>
        <v>Gezüchtete und registrierte Jungtieren</v>
      </c>
      <c r="D1" s="69" t="str">
        <f>'Cat 1'!D1</f>
        <v>Importiert von andere FIFe-Mitglieder</v>
      </c>
      <c r="E1" s="69" t="str">
        <f>'Cat 1'!E1</f>
        <v>Importiert von Nicht-FIFe-Organisationen</v>
      </c>
      <c r="F1" s="69" t="str">
        <f>'Cat 1'!F1</f>
        <v>Total</v>
      </c>
      <c r="H1" s="24" t="s">
        <v>229</v>
      </c>
      <c r="I1" s="24" t="s">
        <v>230</v>
      </c>
      <c r="J1" s="24" t="s">
        <v>234</v>
      </c>
      <c r="K1" s="24" t="str">
        <f>IF($A$2="D",I1,IF($A$2="F",J1,H1))</f>
        <v>Angestrebte Rasse</v>
      </c>
    </row>
    <row r="2" spans="1:11" ht="13.5" thickBot="1" x14ac:dyDescent="0.25">
      <c r="A2" s="65" t="str">
        <f>Intro!G9</f>
        <v>D</v>
      </c>
      <c r="B2" s="64"/>
      <c r="C2" s="64"/>
      <c r="D2" s="64"/>
      <c r="E2" s="64"/>
      <c r="F2" s="64"/>
      <c r="H2" s="24" t="s">
        <v>232</v>
      </c>
      <c r="I2" s="24" t="s">
        <v>231</v>
      </c>
      <c r="J2" s="24" t="s">
        <v>233</v>
      </c>
      <c r="K2" s="24" t="str">
        <f>IF($A$2="D",I2,IF($A$2="F",J2,H2))</f>
        <v>Ursprungrasse</v>
      </c>
    </row>
    <row r="3" spans="1:11" x14ac:dyDescent="0.2">
      <c r="A3" s="70" t="s">
        <v>9</v>
      </c>
      <c r="B3" s="71" t="str">
        <f>IF($A$2="D",VLOOKUP(A3,EMS!$A$2:$D$103,3,FALSE),IF($A$2="F",VLOOKUP(A3,EMS!$A$2:$D$103,4,FALSE),VLOOKUP(A3,EMS!$A$2:$D$103,2,FALSE)))</f>
        <v>Bengal</v>
      </c>
      <c r="C3" s="12"/>
      <c r="D3" s="13"/>
      <c r="E3" s="14"/>
      <c r="F3" s="72">
        <f>SUM(C3:E3)</f>
        <v>0</v>
      </c>
      <c r="G3" s="24" t="s">
        <v>235</v>
      </c>
    </row>
    <row r="4" spans="1:11" x14ac:dyDescent="0.2">
      <c r="A4" s="70" t="s">
        <v>11</v>
      </c>
      <c r="B4" s="71" t="str">
        <f>IF($A$2="D",VLOOKUP(A4,EMS!$A$2:$D$103,3,FALSE),IF($A$2="F",VLOOKUP(A4,EMS!$A$2:$D$103,4,FALSE),VLOOKUP(A4,EMS!$A$2:$D$103,2,FALSE)))</f>
        <v>Britisch Langhaar</v>
      </c>
      <c r="C4" s="18"/>
      <c r="D4" s="19"/>
      <c r="E4" s="20"/>
      <c r="F4" s="72">
        <f t="shared" ref="F4:F22" si="0">SUM(C4:E4)</f>
        <v>0</v>
      </c>
      <c r="G4" s="24" t="s">
        <v>236</v>
      </c>
    </row>
    <row r="5" spans="1:11" x14ac:dyDescent="0.2">
      <c r="A5" s="70" t="s">
        <v>14</v>
      </c>
      <c r="B5" s="71" t="str">
        <f>IF($A$2="D",VLOOKUP(A5,EMS!$A$2:$D$103,3,FALSE),IF($A$2="F",VLOOKUP(A5,EMS!$A$2:$D$103,4,FALSE),VLOOKUP(A5,EMS!$A$2:$D$103,2,FALSE)))</f>
        <v>Burmilla</v>
      </c>
      <c r="C5" s="18"/>
      <c r="D5" s="19"/>
      <c r="E5" s="20"/>
      <c r="F5" s="72">
        <f t="shared" si="0"/>
        <v>0</v>
      </c>
      <c r="G5" s="24" t="s">
        <v>235</v>
      </c>
    </row>
    <row r="6" spans="1:11" x14ac:dyDescent="0.2">
      <c r="A6" s="70" t="s">
        <v>311</v>
      </c>
      <c r="B6" s="71" t="str">
        <f>IF($A$2="D",VLOOKUP(A6,EMS!$A$2:$D$103,3,FALSE),IF($A$2="F",VLOOKUP(A6,EMS!$A$2:$D$103,4,FALSE),VLOOKUP(A6,EMS!$A$2:$D$103,2,FALSE)))</f>
        <v>Bombay</v>
      </c>
      <c r="C6" s="18"/>
      <c r="D6" s="19"/>
      <c r="E6" s="20"/>
      <c r="F6" s="72">
        <f t="shared" ref="F6" si="1">SUM(C6:E6)</f>
        <v>0</v>
      </c>
      <c r="G6" s="24" t="s">
        <v>235</v>
      </c>
    </row>
    <row r="7" spans="1:11" x14ac:dyDescent="0.2">
      <c r="A7" s="70" t="s">
        <v>13</v>
      </c>
      <c r="B7" s="71" t="str">
        <f>IF($A$2="D",VLOOKUP(A7,EMS!$A$2:$D$103,3,FALSE),IF($A$2="F",VLOOKUP(A7,EMS!$A$2:$D$103,4,FALSE),VLOOKUP(A7,EMS!$A$2:$D$103,2,FALSE)))</f>
        <v>Britisch Kurzhaar</v>
      </c>
      <c r="C7" s="18"/>
      <c r="D7" s="19"/>
      <c r="E7" s="20"/>
      <c r="F7" s="72">
        <f t="shared" si="0"/>
        <v>0</v>
      </c>
      <c r="G7" s="24" t="s">
        <v>235</v>
      </c>
    </row>
    <row r="8" spans="1:11" x14ac:dyDescent="0.2">
      <c r="A8" s="70" t="s">
        <v>17</v>
      </c>
      <c r="B8" s="71" t="str">
        <f>IF($A$2="D",VLOOKUP(A8,EMS!$A$2:$D$103,3,FALSE),IF($A$2="F",VLOOKUP(A8,EMS!$A$2:$D$103,4,FALSE),VLOOKUP(A8,EMS!$A$2:$D$103,2,FALSE)))</f>
        <v>Burma</v>
      </c>
      <c r="C8" s="18"/>
      <c r="D8" s="19"/>
      <c r="E8" s="20"/>
      <c r="F8" s="72">
        <f t="shared" si="0"/>
        <v>0</v>
      </c>
      <c r="G8" s="24" t="s">
        <v>235</v>
      </c>
    </row>
    <row r="9" spans="1:11" x14ac:dyDescent="0.2">
      <c r="A9" s="70" t="s">
        <v>19</v>
      </c>
      <c r="B9" s="71" t="str">
        <f>IF($A$2="D",VLOOKUP(A9,EMS!$A$2:$D$103,3,FALSE),IF($A$2="F",VLOOKUP(A9,EMS!$A$2:$D$103,4,FALSE),VLOOKUP(A9,EMS!$A$2:$D$103,2,FALSE)))</f>
        <v>Kartäuser</v>
      </c>
      <c r="C9" s="18"/>
      <c r="D9" s="19"/>
      <c r="E9" s="20"/>
      <c r="F9" s="72">
        <f t="shared" si="0"/>
        <v>0</v>
      </c>
      <c r="G9" s="24" t="s">
        <v>235</v>
      </c>
    </row>
    <row r="10" spans="1:11" x14ac:dyDescent="0.2">
      <c r="A10" s="70" t="s">
        <v>23</v>
      </c>
      <c r="B10" s="71" t="str">
        <f>IF($A$2="D",VLOOKUP(A10,EMS!$A$2:$D$103,3,FALSE),IF($A$2="F",VLOOKUP(A10,EMS!$A$2:$D$103,4,FALSE),VLOOKUP(A10,EMS!$A$2:$D$103,2,FALSE)))</f>
        <v>Cymric</v>
      </c>
      <c r="C10" s="18"/>
      <c r="D10" s="19"/>
      <c r="E10" s="20"/>
      <c r="F10" s="72">
        <f t="shared" si="0"/>
        <v>0</v>
      </c>
      <c r="G10" s="24" t="s">
        <v>236</v>
      </c>
    </row>
    <row r="11" spans="1:11" x14ac:dyDescent="0.2">
      <c r="A11" s="70" t="s">
        <v>30</v>
      </c>
      <c r="B11" s="71" t="str">
        <f>IF($A$2="D",VLOOKUP(A11,EMS!$A$2:$D$103,3,FALSE),IF($A$2="F",VLOOKUP(A11,EMS!$A$2:$D$103,4,FALSE),VLOOKUP(A11,EMS!$A$2:$D$103,2,FALSE)))</f>
        <v>Europäer</v>
      </c>
      <c r="C11" s="18"/>
      <c r="D11" s="19"/>
      <c r="E11" s="20"/>
      <c r="F11" s="72">
        <f t="shared" si="0"/>
        <v>0</v>
      </c>
      <c r="G11" s="24" t="s">
        <v>235</v>
      </c>
    </row>
    <row r="12" spans="1:11" x14ac:dyDescent="0.2">
      <c r="A12" s="70" t="s">
        <v>37</v>
      </c>
      <c r="B12" s="71" t="str">
        <f>IF($A$2="D",VLOOKUP(A12,EMS!$A$2:$D$103,3,FALSE),IF($A$2="F",VLOOKUP(A12,EMS!$A$2:$D$103,4,FALSE),VLOOKUP(A12,EMS!$A$2:$D$103,2,FALSE)))</f>
        <v>Kurilischer Bobtail Langhaar</v>
      </c>
      <c r="C12" s="18"/>
      <c r="D12" s="19"/>
      <c r="E12" s="20"/>
      <c r="F12" s="72">
        <f t="shared" ref="F12:F19" si="2">SUM(C12:E12)</f>
        <v>0</v>
      </c>
      <c r="G12" s="24" t="s">
        <v>236</v>
      </c>
    </row>
    <row r="13" spans="1:11" x14ac:dyDescent="0.2">
      <c r="A13" s="70" t="s">
        <v>39</v>
      </c>
      <c r="B13" s="71" t="str">
        <f>IF($A$2="D",VLOOKUP(A13,EMS!$A$2:$D$103,3,FALSE),IF($A$2="F",VLOOKUP(A13,EMS!$A$2:$D$103,4,FALSE),VLOOKUP(A13,EMS!$A$2:$D$103,2,FALSE)))</f>
        <v>Kurilischer Bobtail Kurzhaar</v>
      </c>
      <c r="C13" s="18"/>
      <c r="D13" s="19"/>
      <c r="E13" s="20"/>
      <c r="F13" s="72">
        <f t="shared" si="2"/>
        <v>0</v>
      </c>
      <c r="G13" s="24" t="s">
        <v>235</v>
      </c>
    </row>
    <row r="14" spans="1:11" x14ac:dyDescent="0.2">
      <c r="A14" s="70" t="s">
        <v>41</v>
      </c>
      <c r="B14" s="71" t="str">
        <f>IF($A$2="D",VLOOKUP(A14,EMS!$A$2:$D$103,3,FALSE),IF($A$2="F",VLOOKUP(A14,EMS!$A$2:$D$103,4,FALSE),VLOOKUP(A14,EMS!$A$2:$D$103,2,FALSE)))</f>
        <v>Korat</v>
      </c>
      <c r="C14" s="18"/>
      <c r="D14" s="19"/>
      <c r="E14" s="20"/>
      <c r="F14" s="72">
        <f t="shared" si="2"/>
        <v>0</v>
      </c>
      <c r="G14" s="24" t="s">
        <v>235</v>
      </c>
    </row>
    <row r="15" spans="1:11" x14ac:dyDescent="0.2">
      <c r="A15" s="70" t="s">
        <v>25</v>
      </c>
      <c r="B15" s="71" t="str">
        <f>IF($A$2="D",VLOOKUP(A15,EMS!$A$2:$D$103,3,FALSE),IF($A$2="F",VLOOKUP(A15,EMS!$A$2:$D$103,4,FALSE),VLOOKUP(A15,EMS!$A$2:$D$103,2,FALSE)))</f>
        <v>Manx</v>
      </c>
      <c r="C15" s="18"/>
      <c r="D15" s="19"/>
      <c r="E15" s="20"/>
      <c r="F15" s="72">
        <f t="shared" si="2"/>
        <v>0</v>
      </c>
      <c r="G15" s="24" t="s">
        <v>235</v>
      </c>
    </row>
    <row r="16" spans="1:11" x14ac:dyDescent="0.2">
      <c r="A16" s="70" t="s">
        <v>48</v>
      </c>
      <c r="B16" s="71" t="str">
        <f>IF($A$2="D",VLOOKUP(A16,EMS!$A$2:$D$103,3,FALSE),IF($A$2="F",VLOOKUP(A16,EMS!$A$2:$D$103,4,FALSE),VLOOKUP(A16,EMS!$A$2:$D$103,2,FALSE)))</f>
        <v>Ägyptische Mau</v>
      </c>
      <c r="C16" s="18"/>
      <c r="D16" s="19"/>
      <c r="E16" s="20"/>
      <c r="F16" s="72">
        <f t="shared" si="2"/>
        <v>0</v>
      </c>
      <c r="G16" s="24" t="s">
        <v>235</v>
      </c>
    </row>
    <row r="17" spans="1:7" x14ac:dyDescent="0.2">
      <c r="A17" s="70" t="s">
        <v>57</v>
      </c>
      <c r="B17" s="71" t="str">
        <f>IF($A$2="D",VLOOKUP(A17,EMS!$A$2:$D$103,3,FALSE),IF($A$2="F",VLOOKUP(A17,EMS!$A$2:$D$103,4,FALSE),VLOOKUP(A17,EMS!$A$2:$D$103,2,FALSE)))</f>
        <v>Ocicat</v>
      </c>
      <c r="C17" s="18"/>
      <c r="D17" s="19"/>
      <c r="E17" s="20"/>
      <c r="F17" s="72">
        <f t="shared" si="2"/>
        <v>0</v>
      </c>
      <c r="G17" s="24" t="s">
        <v>235</v>
      </c>
    </row>
    <row r="18" spans="1:7" x14ac:dyDescent="0.2">
      <c r="A18" s="70" t="s">
        <v>75</v>
      </c>
      <c r="B18" s="71" t="str">
        <f>IF($A$2="D",VLOOKUP(A18,EMS!$A$2:$D$103,3,FALSE),IF($A$2="F",VLOOKUP(A18,EMS!$A$2:$D$103,4,FALSE),VLOOKUP(A18,EMS!$A$2:$D$103,2,FALSE)))</f>
        <v>Singapura</v>
      </c>
      <c r="C18" s="18"/>
      <c r="D18" s="19"/>
      <c r="E18" s="20"/>
      <c r="F18" s="72">
        <f t="shared" si="2"/>
        <v>0</v>
      </c>
      <c r="G18" s="24" t="s">
        <v>235</v>
      </c>
    </row>
    <row r="19" spans="1:7" x14ac:dyDescent="0.2">
      <c r="A19" s="70" t="s">
        <v>77</v>
      </c>
      <c r="B19" s="71" t="str">
        <f>IF($A$2="D",VLOOKUP(A19,EMS!$A$2:$D$103,3,FALSE),IF($A$2="F",VLOOKUP(A19,EMS!$A$2:$D$103,4,FALSE),VLOOKUP(A19,EMS!$A$2:$D$103,2,FALSE)))</f>
        <v>Snowshoe</v>
      </c>
      <c r="C19" s="18"/>
      <c r="D19" s="19"/>
      <c r="E19" s="20"/>
      <c r="F19" s="72">
        <f t="shared" si="2"/>
        <v>0</v>
      </c>
      <c r="G19" s="24" t="s">
        <v>235</v>
      </c>
    </row>
    <row r="20" spans="1:7" x14ac:dyDescent="0.2">
      <c r="A20" s="70" t="s">
        <v>79</v>
      </c>
      <c r="B20" s="71" t="str">
        <f>IF($A$2="D",VLOOKUP(A20,EMS!$A$2:$D$103,3,FALSE),IF($A$2="F",VLOOKUP(A20,EMS!$A$2:$D$103,4,FALSE),VLOOKUP(A20,EMS!$A$2:$D$103,2,FALSE)))</f>
        <v>Sokoke</v>
      </c>
      <c r="C20" s="18"/>
      <c r="D20" s="19"/>
      <c r="E20" s="20"/>
      <c r="F20" s="72">
        <f t="shared" ref="F20:F21" si="3">SUM(C20:E20)</f>
        <v>0</v>
      </c>
      <c r="G20" s="24" t="s">
        <v>235</v>
      </c>
    </row>
    <row r="21" spans="1:7" x14ac:dyDescent="0.2">
      <c r="A21" s="70" t="s">
        <v>84</v>
      </c>
      <c r="B21" s="71" t="str">
        <f>IF($A$2="D",VLOOKUP(A21,EMS!$A$2:$D$103,3,FALSE),IF($A$2="F",VLOOKUP(A21,EMS!$A$2:$D$103,4,FALSE),VLOOKUP(A21,EMS!$A$2:$D$103,2,FALSE)))</f>
        <v>Selkirk Rex Langhaar</v>
      </c>
      <c r="C21" s="18"/>
      <c r="D21" s="19"/>
      <c r="E21" s="20"/>
      <c r="F21" s="72">
        <f t="shared" si="3"/>
        <v>0</v>
      </c>
      <c r="G21" s="24" t="s">
        <v>236</v>
      </c>
    </row>
    <row r="22" spans="1:7" ht="13.5" thickBot="1" x14ac:dyDescent="0.25">
      <c r="A22" s="70" t="s">
        <v>86</v>
      </c>
      <c r="B22" s="71" t="str">
        <f>IF($A$2="D",VLOOKUP(A22,EMS!$A$2:$D$103,3,FALSE),IF($A$2="F",VLOOKUP(A22,EMS!$A$2:$D$103,4,FALSE),VLOOKUP(A22,EMS!$A$2:$D$103,2,FALSE)))</f>
        <v>Selkirk Rex Kurzhaar</v>
      </c>
      <c r="C22" s="15"/>
      <c r="D22" s="16"/>
      <c r="E22" s="17"/>
      <c r="F22" s="72">
        <f t="shared" si="0"/>
        <v>0</v>
      </c>
      <c r="G22" s="24" t="s">
        <v>235</v>
      </c>
    </row>
    <row r="23" spans="1:7" ht="13.5" thickBot="1" x14ac:dyDescent="0.25">
      <c r="A23" s="66"/>
      <c r="B23" s="64"/>
      <c r="C23" s="67"/>
      <c r="D23" s="67"/>
      <c r="E23" s="67"/>
      <c r="F23" s="67"/>
    </row>
    <row r="24" spans="1:7" x14ac:dyDescent="0.2">
      <c r="A24" s="70" t="str">
        <f>CONCATENATE(G3,A3,")")</f>
        <v>XSH * (BEN)</v>
      </c>
      <c r="B24" s="71" t="str">
        <f>CONCATENATE($K$1," - ",B3)</f>
        <v>Angestrebte Rasse - Bengal</v>
      </c>
      <c r="C24" s="12"/>
      <c r="D24" s="13"/>
      <c r="E24" s="14"/>
      <c r="F24" s="72">
        <f>SUM(C24:E24)</f>
        <v>0</v>
      </c>
      <c r="G24" s="24" t="str">
        <f>LEFT(A24,3)</f>
        <v>XSH</v>
      </c>
    </row>
    <row r="25" spans="1:7" x14ac:dyDescent="0.2">
      <c r="A25" s="70" t="str">
        <f>CONCATENATE(G4,A4,")")</f>
        <v>XLH * (BLH)</v>
      </c>
      <c r="B25" s="71" t="str">
        <f>CONCATENATE($K$1," - ",B4)</f>
        <v>Angestrebte Rasse - Britisch Langhaar</v>
      </c>
      <c r="C25" s="18"/>
      <c r="D25" s="19"/>
      <c r="E25" s="20"/>
      <c r="F25" s="72">
        <f t="shared" ref="F25:F27" si="4">SUM(C25:E25)</f>
        <v>0</v>
      </c>
      <c r="G25" s="24" t="str">
        <f t="shared" ref="G25:G42" si="5">LEFT(A25,3)</f>
        <v>XLH</v>
      </c>
    </row>
    <row r="26" spans="1:7" x14ac:dyDescent="0.2">
      <c r="A26" s="70" t="str">
        <f>CONCATENATE(G5,A5,")")</f>
        <v>XSH * (BML)</v>
      </c>
      <c r="B26" s="71" t="str">
        <f>CONCATENATE($K$1," - ",B5)</f>
        <v>Angestrebte Rasse - Burmilla</v>
      </c>
      <c r="C26" s="18"/>
      <c r="D26" s="19"/>
      <c r="E26" s="20"/>
      <c r="F26" s="72">
        <f t="shared" si="4"/>
        <v>0</v>
      </c>
      <c r="G26" s="24" t="str">
        <f t="shared" si="5"/>
        <v>XSH</v>
      </c>
    </row>
    <row r="27" spans="1:7" x14ac:dyDescent="0.2">
      <c r="A27" s="70" t="str">
        <f t="shared" ref="A27:A42" si="6">CONCATENATE(G7,A7,")")</f>
        <v>XSH * (BSH)</v>
      </c>
      <c r="B27" s="71" t="str">
        <f t="shared" ref="B27:B42" si="7">CONCATENATE($K$1," - ",B7)</f>
        <v>Angestrebte Rasse - Britisch Kurzhaar</v>
      </c>
      <c r="C27" s="18"/>
      <c r="D27" s="19"/>
      <c r="E27" s="20"/>
      <c r="F27" s="72">
        <f t="shared" si="4"/>
        <v>0</v>
      </c>
      <c r="G27" s="24" t="str">
        <f t="shared" si="5"/>
        <v>XSH</v>
      </c>
    </row>
    <row r="28" spans="1:7" x14ac:dyDescent="0.2">
      <c r="A28" s="70" t="str">
        <f t="shared" si="6"/>
        <v>XSH * (BUR)</v>
      </c>
      <c r="B28" s="71" t="str">
        <f t="shared" si="7"/>
        <v>Angestrebte Rasse - Burma</v>
      </c>
      <c r="C28" s="18"/>
      <c r="D28" s="19"/>
      <c r="E28" s="20"/>
      <c r="F28" s="72">
        <f t="shared" ref="F28:F42" si="8">SUM(C28:E28)</f>
        <v>0</v>
      </c>
      <c r="G28" s="24" t="str">
        <f t="shared" si="5"/>
        <v>XSH</v>
      </c>
    </row>
    <row r="29" spans="1:7" x14ac:dyDescent="0.2">
      <c r="A29" s="70" t="str">
        <f t="shared" si="6"/>
        <v>XSH * (CHA)</v>
      </c>
      <c r="B29" s="71" t="str">
        <f t="shared" si="7"/>
        <v>Angestrebte Rasse - Kartäuser</v>
      </c>
      <c r="C29" s="18"/>
      <c r="D29" s="19"/>
      <c r="E29" s="20"/>
      <c r="F29" s="72">
        <f t="shared" si="8"/>
        <v>0</v>
      </c>
      <c r="G29" s="24" t="str">
        <f t="shared" si="5"/>
        <v>XSH</v>
      </c>
    </row>
    <row r="30" spans="1:7" x14ac:dyDescent="0.2">
      <c r="A30" s="70" t="str">
        <f t="shared" si="6"/>
        <v>XLH * (CYM)</v>
      </c>
      <c r="B30" s="71" t="str">
        <f t="shared" si="7"/>
        <v>Angestrebte Rasse - Cymric</v>
      </c>
      <c r="C30" s="18"/>
      <c r="D30" s="19"/>
      <c r="E30" s="20"/>
      <c r="F30" s="72">
        <f t="shared" si="8"/>
        <v>0</v>
      </c>
      <c r="G30" s="24" t="str">
        <f t="shared" si="5"/>
        <v>XLH</v>
      </c>
    </row>
    <row r="31" spans="1:7" x14ac:dyDescent="0.2">
      <c r="A31" s="70" t="str">
        <f t="shared" si="6"/>
        <v>XSH * (EUR)</v>
      </c>
      <c r="B31" s="71" t="str">
        <f t="shared" si="7"/>
        <v>Angestrebte Rasse - Europäer</v>
      </c>
      <c r="C31" s="18"/>
      <c r="D31" s="19"/>
      <c r="E31" s="20"/>
      <c r="F31" s="72">
        <f t="shared" si="8"/>
        <v>0</v>
      </c>
      <c r="G31" s="24" t="str">
        <f t="shared" si="5"/>
        <v>XSH</v>
      </c>
    </row>
    <row r="32" spans="1:7" x14ac:dyDescent="0.2">
      <c r="A32" s="70" t="str">
        <f t="shared" si="6"/>
        <v>XLH * (KBL)</v>
      </c>
      <c r="B32" s="71" t="str">
        <f t="shared" si="7"/>
        <v>Angestrebte Rasse - Kurilischer Bobtail Langhaar</v>
      </c>
      <c r="C32" s="18"/>
      <c r="D32" s="19"/>
      <c r="E32" s="20"/>
      <c r="F32" s="72">
        <f t="shared" si="8"/>
        <v>0</v>
      </c>
      <c r="G32" s="24" t="str">
        <f t="shared" si="5"/>
        <v>XLH</v>
      </c>
    </row>
    <row r="33" spans="1:7" x14ac:dyDescent="0.2">
      <c r="A33" s="70" t="str">
        <f t="shared" si="6"/>
        <v>XSH * (KBS)</v>
      </c>
      <c r="B33" s="71" t="str">
        <f t="shared" si="7"/>
        <v>Angestrebte Rasse - Kurilischer Bobtail Kurzhaar</v>
      </c>
      <c r="C33" s="18"/>
      <c r="D33" s="19"/>
      <c r="E33" s="20"/>
      <c r="F33" s="72">
        <f t="shared" si="8"/>
        <v>0</v>
      </c>
      <c r="G33" s="24" t="str">
        <f t="shared" si="5"/>
        <v>XSH</v>
      </c>
    </row>
    <row r="34" spans="1:7" x14ac:dyDescent="0.2">
      <c r="A34" s="70" t="str">
        <f t="shared" si="6"/>
        <v>XSH * (KOR)</v>
      </c>
      <c r="B34" s="71" t="str">
        <f t="shared" si="7"/>
        <v>Angestrebte Rasse - Korat</v>
      </c>
      <c r="C34" s="18"/>
      <c r="D34" s="19"/>
      <c r="E34" s="20"/>
      <c r="F34" s="72">
        <f t="shared" si="8"/>
        <v>0</v>
      </c>
      <c r="G34" s="24" t="str">
        <f t="shared" si="5"/>
        <v>XSH</v>
      </c>
    </row>
    <row r="35" spans="1:7" x14ac:dyDescent="0.2">
      <c r="A35" s="70" t="str">
        <f t="shared" si="6"/>
        <v>XSH * (MAN)</v>
      </c>
      <c r="B35" s="71" t="str">
        <f t="shared" si="7"/>
        <v>Angestrebte Rasse - Manx</v>
      </c>
      <c r="C35" s="18"/>
      <c r="D35" s="19"/>
      <c r="E35" s="20"/>
      <c r="F35" s="72">
        <f t="shared" si="8"/>
        <v>0</v>
      </c>
      <c r="G35" s="24" t="str">
        <f t="shared" si="5"/>
        <v>XSH</v>
      </c>
    </row>
    <row r="36" spans="1:7" x14ac:dyDescent="0.2">
      <c r="A36" s="70" t="str">
        <f t="shared" si="6"/>
        <v>XSH * (MAU)</v>
      </c>
      <c r="B36" s="71" t="str">
        <f t="shared" si="7"/>
        <v>Angestrebte Rasse - Ägyptische Mau</v>
      </c>
      <c r="C36" s="18"/>
      <c r="D36" s="19"/>
      <c r="E36" s="20"/>
      <c r="F36" s="72">
        <f t="shared" si="8"/>
        <v>0</v>
      </c>
      <c r="G36" s="24" t="str">
        <f t="shared" si="5"/>
        <v>XSH</v>
      </c>
    </row>
    <row r="37" spans="1:7" x14ac:dyDescent="0.2">
      <c r="A37" s="70" t="str">
        <f t="shared" si="6"/>
        <v>XSH * (OCI)</v>
      </c>
      <c r="B37" s="71" t="str">
        <f t="shared" si="7"/>
        <v>Angestrebte Rasse - Ocicat</v>
      </c>
      <c r="C37" s="18"/>
      <c r="D37" s="19"/>
      <c r="E37" s="20"/>
      <c r="F37" s="72">
        <f t="shared" si="8"/>
        <v>0</v>
      </c>
      <c r="G37" s="24" t="str">
        <f t="shared" si="5"/>
        <v>XSH</v>
      </c>
    </row>
    <row r="38" spans="1:7" x14ac:dyDescent="0.2">
      <c r="A38" s="70" t="str">
        <f t="shared" si="6"/>
        <v>XSH * (SIN)</v>
      </c>
      <c r="B38" s="71" t="str">
        <f t="shared" si="7"/>
        <v>Angestrebte Rasse - Singapura</v>
      </c>
      <c r="C38" s="18"/>
      <c r="D38" s="19"/>
      <c r="E38" s="20"/>
      <c r="F38" s="72">
        <f t="shared" si="8"/>
        <v>0</v>
      </c>
      <c r="G38" s="24" t="str">
        <f t="shared" si="5"/>
        <v>XSH</v>
      </c>
    </row>
    <row r="39" spans="1:7" x14ac:dyDescent="0.2">
      <c r="A39" s="70" t="str">
        <f t="shared" si="6"/>
        <v>XSH * (SNO)</v>
      </c>
      <c r="B39" s="71" t="str">
        <f t="shared" si="7"/>
        <v>Angestrebte Rasse - Snowshoe</v>
      </c>
      <c r="C39" s="18"/>
      <c r="D39" s="19"/>
      <c r="E39" s="20"/>
      <c r="F39" s="72">
        <f t="shared" si="8"/>
        <v>0</v>
      </c>
      <c r="G39" s="24" t="str">
        <f t="shared" si="5"/>
        <v>XSH</v>
      </c>
    </row>
    <row r="40" spans="1:7" x14ac:dyDescent="0.2">
      <c r="A40" s="70" t="str">
        <f t="shared" si="6"/>
        <v>XSH * (SOK)</v>
      </c>
      <c r="B40" s="71" t="str">
        <f t="shared" si="7"/>
        <v>Angestrebte Rasse - Sokoke</v>
      </c>
      <c r="C40" s="18"/>
      <c r="D40" s="19"/>
      <c r="E40" s="20"/>
      <c r="F40" s="72">
        <f t="shared" si="8"/>
        <v>0</v>
      </c>
      <c r="G40" s="24" t="str">
        <f t="shared" si="5"/>
        <v>XSH</v>
      </c>
    </row>
    <row r="41" spans="1:7" x14ac:dyDescent="0.2">
      <c r="A41" s="70" t="str">
        <f t="shared" si="6"/>
        <v>XLH * (SRL)</v>
      </c>
      <c r="B41" s="71" t="str">
        <f t="shared" si="7"/>
        <v>Angestrebte Rasse - Selkirk Rex Langhaar</v>
      </c>
      <c r="C41" s="18"/>
      <c r="D41" s="19"/>
      <c r="E41" s="20"/>
      <c r="F41" s="72">
        <f t="shared" si="8"/>
        <v>0</v>
      </c>
      <c r="G41" s="24" t="str">
        <f t="shared" si="5"/>
        <v>XLH</v>
      </c>
    </row>
    <row r="42" spans="1:7" ht="13.5" thickBot="1" x14ac:dyDescent="0.25">
      <c r="A42" s="70" t="str">
        <f t="shared" si="6"/>
        <v>XSH * (SRS)</v>
      </c>
      <c r="B42" s="71" t="str">
        <f t="shared" si="7"/>
        <v>Angestrebte Rasse - Selkirk Rex Kurzhaar</v>
      </c>
      <c r="C42" s="15"/>
      <c r="D42" s="16"/>
      <c r="E42" s="17"/>
      <c r="F42" s="72">
        <f t="shared" si="8"/>
        <v>0</v>
      </c>
      <c r="G42" s="24" t="str">
        <f t="shared" si="5"/>
        <v>XSH</v>
      </c>
    </row>
  </sheetData>
  <sheetProtection algorithmName="SHA-512" hashValue="SZ7KMUeOBkdjIriLlxD/Yq/AcE8ASDc0pja9+CC97Qbg8HwZcScPjV4l0lbjQhSCoWAH1WVt/y3Ot7068RD9Ug==" saltValue="0PSbZUIs6jZLOqHeGDMrlA==" spinCount="100000" sheet="1" selectLockedCells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showRowColHeaders="0" workbookViewId="0">
      <selection activeCell="C3" sqref="C3"/>
    </sheetView>
  </sheetViews>
  <sheetFormatPr defaultColWidth="9.140625" defaultRowHeight="12.75" x14ac:dyDescent="0.2"/>
  <cols>
    <col min="1" max="1" width="12.7109375" style="24" customWidth="1"/>
    <col min="2" max="2" width="43.5703125" style="24" customWidth="1"/>
    <col min="3" max="6" width="24.7109375" style="24" customWidth="1"/>
    <col min="7" max="7" width="9.140625" style="24" hidden="1" customWidth="1"/>
    <col min="8" max="8" width="15.7109375" style="24" hidden="1" customWidth="1"/>
    <col min="9" max="9" width="18.5703125" style="24" hidden="1" customWidth="1"/>
    <col min="10" max="10" width="18.42578125" style="24" hidden="1" customWidth="1"/>
    <col min="11" max="11" width="9.140625" style="24" hidden="1" customWidth="1"/>
    <col min="12" max="16384" width="9.140625" style="24"/>
  </cols>
  <sheetData>
    <row r="1" spans="1:11" ht="30" customHeight="1" x14ac:dyDescent="0.2">
      <c r="A1" s="87" t="str">
        <f>'Cat 1'!A1</f>
        <v>EMS Rasse Code</v>
      </c>
      <c r="B1" s="68" t="str">
        <f>'Cat 1'!B1</f>
        <v>Rasse</v>
      </c>
      <c r="C1" s="69" t="str">
        <f>'Cat 1'!C1</f>
        <v>Gezüchtete und registrierte Jungtieren</v>
      </c>
      <c r="D1" s="69" t="str">
        <f>'Cat 1'!D1</f>
        <v>Importiert von andere FIFe-Mitglieder</v>
      </c>
      <c r="E1" s="69" t="str">
        <f>'Cat 1'!E1</f>
        <v>Importiert von Nicht-FIFe-Organisationen</v>
      </c>
      <c r="F1" s="69" t="str">
        <f>'Cat 1'!F1</f>
        <v>Total</v>
      </c>
      <c r="H1" s="24" t="s">
        <v>229</v>
      </c>
      <c r="I1" s="24" t="s">
        <v>230</v>
      </c>
      <c r="J1" s="24" t="s">
        <v>234</v>
      </c>
      <c r="K1" s="24" t="str">
        <f>IF($A$2="D",I1,IF($A$2="F",J1,H1))</f>
        <v>Angestrebte Rasse</v>
      </c>
    </row>
    <row r="2" spans="1:11" ht="13.5" thickBot="1" x14ac:dyDescent="0.25">
      <c r="A2" s="65" t="str">
        <f>Intro!G9</f>
        <v>D</v>
      </c>
      <c r="B2" s="64"/>
      <c r="C2" s="64"/>
      <c r="D2" s="64"/>
      <c r="E2" s="64"/>
      <c r="F2" s="64"/>
      <c r="H2" s="24" t="s">
        <v>232</v>
      </c>
      <c r="I2" s="24" t="s">
        <v>231</v>
      </c>
      <c r="J2" s="24" t="s">
        <v>233</v>
      </c>
      <c r="K2" s="24" t="str">
        <f>IF($A$2="D",I2,IF($A$2="F",J2,H2))</f>
        <v>Ursprungrasse</v>
      </c>
    </row>
    <row r="3" spans="1:11" x14ac:dyDescent="0.2">
      <c r="A3" s="70" t="s">
        <v>0</v>
      </c>
      <c r="B3" s="71" t="str">
        <f>IF($A$2="D",VLOOKUP(A3,EMS!$A$2:$D$103,3,FALSE),IF($A$2="F",VLOOKUP(A3,EMS!$A$2:$D$103,4,FALSE),VLOOKUP(A3,EMS!$A$2:$D$103,2,FALSE)))</f>
        <v>Abessinier</v>
      </c>
      <c r="C3" s="12"/>
      <c r="D3" s="13"/>
      <c r="E3" s="14"/>
      <c r="F3" s="72">
        <f>SUM(C3:E3)</f>
        <v>0</v>
      </c>
      <c r="G3" s="24" t="s">
        <v>235</v>
      </c>
    </row>
    <row r="4" spans="1:11" x14ac:dyDescent="0.2">
      <c r="A4" s="70" t="s">
        <v>7</v>
      </c>
      <c r="B4" s="71" t="str">
        <f>IF($A$2="D",VLOOKUP(A4,EMS!$A$2:$D$103,3,FALSE),IF($A$2="F",VLOOKUP(A4,EMS!$A$2:$D$103,4,FALSE),VLOOKUP(A4,EMS!$A$2:$D$103,2,FALSE)))</f>
        <v>Balinese</v>
      </c>
      <c r="C4" s="18"/>
      <c r="D4" s="19"/>
      <c r="E4" s="20"/>
      <c r="F4" s="72">
        <f t="shared" ref="F4:F18" si="0">SUM(C4:E4)</f>
        <v>0</v>
      </c>
      <c r="G4" s="24" t="s">
        <v>236</v>
      </c>
    </row>
    <row r="5" spans="1:11" x14ac:dyDescent="0.2">
      <c r="A5" s="70" t="s">
        <v>21</v>
      </c>
      <c r="B5" s="71" t="str">
        <f>IF($A$2="D",VLOOKUP(A5,EMS!$A$2:$D$103,3,FALSE),IF($A$2="F",VLOOKUP(A5,EMS!$A$2:$D$103,4,FALSE),VLOOKUP(A5,EMS!$A$2:$D$103,2,FALSE)))</f>
        <v>Cornish Rex</v>
      </c>
      <c r="C5" s="18"/>
      <c r="D5" s="19"/>
      <c r="E5" s="20"/>
      <c r="F5" s="72">
        <f t="shared" si="0"/>
        <v>0</v>
      </c>
      <c r="G5" s="24" t="s">
        <v>235</v>
      </c>
    </row>
    <row r="6" spans="1:11" x14ac:dyDescent="0.2">
      <c r="A6" s="70" t="s">
        <v>26</v>
      </c>
      <c r="B6" s="71" t="str">
        <f>IF($A$2="D",VLOOKUP(A6,EMS!$A$2:$D$103,3,FALSE),IF($A$2="F",VLOOKUP(A6,EMS!$A$2:$D$103,4,FALSE),VLOOKUP(A6,EMS!$A$2:$D$103,2,FALSE)))</f>
        <v>Devon Rex</v>
      </c>
      <c r="C6" s="18"/>
      <c r="D6" s="19"/>
      <c r="E6" s="20"/>
      <c r="F6" s="72">
        <f t="shared" si="0"/>
        <v>0</v>
      </c>
      <c r="G6" s="24" t="s">
        <v>235</v>
      </c>
    </row>
    <row r="7" spans="1:11" x14ac:dyDescent="0.2">
      <c r="A7" s="70" t="s">
        <v>28</v>
      </c>
      <c r="B7" s="71" t="str">
        <f>IF($A$2="D",VLOOKUP(A7,EMS!$A$2:$D$103,3,FALSE),IF($A$2="F",VLOOKUP(A7,EMS!$A$2:$D$103,4,FALSE),VLOOKUP(A7,EMS!$A$2:$D$103,2,FALSE)))</f>
        <v>Don Sphynx</v>
      </c>
      <c r="C7" s="18"/>
      <c r="D7" s="19"/>
      <c r="E7" s="20"/>
      <c r="F7" s="72">
        <f t="shared" si="0"/>
        <v>0</v>
      </c>
      <c r="G7" s="24" t="s">
        <v>235</v>
      </c>
    </row>
    <row r="8" spans="1:11" x14ac:dyDescent="0.2">
      <c r="A8" s="70" t="s">
        <v>35</v>
      </c>
      <c r="B8" s="71" t="str">
        <f>IF($A$2="D",VLOOKUP(A8,EMS!$A$2:$D$103,3,FALSE),IF($A$2="F",VLOOKUP(A8,EMS!$A$2:$D$103,4,FALSE),VLOOKUP(A8,EMS!$A$2:$D$103,2,FALSE)))</f>
        <v>German Rex</v>
      </c>
      <c r="C8" s="18"/>
      <c r="D8" s="19"/>
      <c r="E8" s="20"/>
      <c r="F8" s="72">
        <f t="shared" si="0"/>
        <v>0</v>
      </c>
      <c r="G8" s="24" t="s">
        <v>235</v>
      </c>
    </row>
    <row r="9" spans="1:11" x14ac:dyDescent="0.2">
      <c r="A9" s="70" t="s">
        <v>306</v>
      </c>
      <c r="B9" s="71" t="str">
        <f>IF($A$2="D",VLOOKUP(A9,EMS!$A$2:$D$103,3,FALSE),IF($A$2="F",VLOOKUP(A9,EMS!$A$2:$D$103,4,FALSE),VLOOKUP(A9,EMS!$A$2:$D$103,2,FALSE)))</f>
        <v>Japanischer Bobtail Kurzhaar</v>
      </c>
      <c r="C9" s="18"/>
      <c r="D9" s="19"/>
      <c r="E9" s="20"/>
      <c r="F9" s="72">
        <f t="shared" si="0"/>
        <v>0</v>
      </c>
      <c r="G9" s="24" t="s">
        <v>236</v>
      </c>
    </row>
    <row r="10" spans="1:11" x14ac:dyDescent="0.2">
      <c r="A10" s="70" t="s">
        <v>310</v>
      </c>
      <c r="B10" s="71" t="str">
        <f>IF($A$2="D",VLOOKUP(A10,EMS!$A$2:$D$103,3,FALSE),IF($A$2="F",VLOOKUP(A10,EMS!$A$2:$D$103,4,FALSE),VLOOKUP(A10,EMS!$A$2:$D$103,2,FALSE)))</f>
        <v>Lykoi</v>
      </c>
      <c r="C10" s="18"/>
      <c r="D10" s="19"/>
      <c r="E10" s="20"/>
      <c r="F10" s="72">
        <f t="shared" ref="F10" si="1">SUM(C10:E10)</f>
        <v>0</v>
      </c>
      <c r="G10" s="24" t="s">
        <v>235</v>
      </c>
    </row>
    <row r="11" spans="1:11" x14ac:dyDescent="0.2">
      <c r="A11" s="70" t="s">
        <v>59</v>
      </c>
      <c r="B11" s="71" t="str">
        <f>IF($A$2="D",VLOOKUP(A11,EMS!$A$2:$D$103,3,FALSE),IF($A$2="F",VLOOKUP(A11,EMS!$A$2:$D$103,4,FALSE),VLOOKUP(A11,EMS!$A$2:$D$103,2,FALSE)))</f>
        <v>Orientalisch Langhaar</v>
      </c>
      <c r="C11" s="18"/>
      <c r="D11" s="19"/>
      <c r="E11" s="20"/>
      <c r="F11" s="72">
        <f t="shared" si="0"/>
        <v>0</v>
      </c>
      <c r="G11" s="24" t="s">
        <v>236</v>
      </c>
    </row>
    <row r="12" spans="1:11" x14ac:dyDescent="0.2">
      <c r="A12" s="70" t="s">
        <v>61</v>
      </c>
      <c r="B12" s="71" t="str">
        <f>IF($A$2="D",VLOOKUP(A12,EMS!$A$2:$D$103,3,FALSE),IF($A$2="F",VLOOKUP(A12,EMS!$A$2:$D$103,4,FALSE),VLOOKUP(A12,EMS!$A$2:$D$103,2,FALSE)))</f>
        <v>Orientalisch Kurzhaar</v>
      </c>
      <c r="C12" s="18"/>
      <c r="D12" s="19"/>
      <c r="E12" s="20"/>
      <c r="F12" s="72">
        <f t="shared" si="0"/>
        <v>0</v>
      </c>
      <c r="G12" s="24" t="s">
        <v>235</v>
      </c>
    </row>
    <row r="13" spans="1:11" x14ac:dyDescent="0.2">
      <c r="A13" s="70" t="s">
        <v>63</v>
      </c>
      <c r="B13" s="71" t="str">
        <f>IF($A$2="D",VLOOKUP(A13,EMS!$A$2:$D$103,3,FALSE),IF($A$2="F",VLOOKUP(A13,EMS!$A$2:$D$103,4,FALSE),VLOOKUP(A13,EMS!$A$2:$D$103,2,FALSE)))</f>
        <v>Peterbald</v>
      </c>
      <c r="C13" s="18"/>
      <c r="D13" s="19"/>
      <c r="E13" s="20"/>
      <c r="F13" s="72">
        <f t="shared" si="0"/>
        <v>0</v>
      </c>
      <c r="G13" s="24" t="s">
        <v>235</v>
      </c>
    </row>
    <row r="14" spans="1:11" x14ac:dyDescent="0.2">
      <c r="A14" s="70" t="s">
        <v>68</v>
      </c>
      <c r="B14" s="71" t="str">
        <f>IF($A$2="D",VLOOKUP(A14,EMS!$A$2:$D$103,3,FALSE),IF($A$2="F",VLOOKUP(A14,EMS!$A$2:$D$103,4,FALSE),VLOOKUP(A14,EMS!$A$2:$D$103,2,FALSE)))</f>
        <v>Russisch Blau</v>
      </c>
      <c r="C14" s="18"/>
      <c r="D14" s="19"/>
      <c r="E14" s="20"/>
      <c r="F14" s="72">
        <f t="shared" si="0"/>
        <v>0</v>
      </c>
      <c r="G14" s="24" t="s">
        <v>235</v>
      </c>
    </row>
    <row r="15" spans="1:11" x14ac:dyDescent="0.2">
      <c r="A15" s="70" t="s">
        <v>72</v>
      </c>
      <c r="B15" s="71" t="str">
        <f>IF($A$2="D",VLOOKUP(A15,EMS!$A$2:$D$103,3,FALSE),IF($A$2="F",VLOOKUP(A15,EMS!$A$2:$D$103,4,FALSE),VLOOKUP(A15,EMS!$A$2:$D$103,2,FALSE)))</f>
        <v>Siam</v>
      </c>
      <c r="C15" s="18"/>
      <c r="D15" s="19"/>
      <c r="E15" s="20"/>
      <c r="F15" s="72">
        <f t="shared" si="0"/>
        <v>0</v>
      </c>
      <c r="G15" s="24" t="s">
        <v>235</v>
      </c>
    </row>
    <row r="16" spans="1:11" x14ac:dyDescent="0.2">
      <c r="A16" s="70" t="s">
        <v>2</v>
      </c>
      <c r="B16" s="71" t="str">
        <f>IF($A$2="D",VLOOKUP(A16,EMS!$A$2:$D$103,3,FALSE),IF($A$2="F",VLOOKUP(A16,EMS!$A$2:$D$103,4,FALSE),VLOOKUP(A16,EMS!$A$2:$D$103,2,FALSE)))</f>
        <v>Somali</v>
      </c>
      <c r="C16" s="18"/>
      <c r="D16" s="19"/>
      <c r="E16" s="20"/>
      <c r="F16" s="72">
        <f t="shared" si="0"/>
        <v>0</v>
      </c>
      <c r="G16" s="24" t="s">
        <v>236</v>
      </c>
    </row>
    <row r="17" spans="1:7" x14ac:dyDescent="0.2">
      <c r="A17" s="70" t="s">
        <v>82</v>
      </c>
      <c r="B17" s="71" t="str">
        <f>IF($A$2="D",VLOOKUP(A17,EMS!$A$2:$D$103,3,FALSE),IF($A$2="F",VLOOKUP(A17,EMS!$A$2:$D$103,4,FALSE),VLOOKUP(A17,EMS!$A$2:$D$103,2,FALSE)))</f>
        <v>Sphynx</v>
      </c>
      <c r="C17" s="18"/>
      <c r="D17" s="19"/>
      <c r="E17" s="20"/>
      <c r="F17" s="72">
        <f t="shared" si="0"/>
        <v>0</v>
      </c>
      <c r="G17" s="24" t="s">
        <v>235</v>
      </c>
    </row>
    <row r="18" spans="1:7" ht="13.5" thickBot="1" x14ac:dyDescent="0.25">
      <c r="A18" s="70" t="s">
        <v>88</v>
      </c>
      <c r="B18" s="71" t="str">
        <f>IF($A$2="D",VLOOKUP(A18,EMS!$A$2:$D$103,3,FALSE),IF($A$2="F",VLOOKUP(A18,EMS!$A$2:$D$103,4,FALSE),VLOOKUP(A18,EMS!$A$2:$D$103,2,FALSE)))</f>
        <v>Thai</v>
      </c>
      <c r="C18" s="15"/>
      <c r="D18" s="16"/>
      <c r="E18" s="17"/>
      <c r="F18" s="72">
        <f t="shared" si="0"/>
        <v>0</v>
      </c>
      <c r="G18" s="24" t="s">
        <v>235</v>
      </c>
    </row>
    <row r="19" spans="1:7" ht="13.5" thickBot="1" x14ac:dyDescent="0.25">
      <c r="A19" s="66"/>
      <c r="B19" s="64"/>
      <c r="C19" s="67"/>
      <c r="D19" s="67"/>
      <c r="E19" s="67"/>
      <c r="F19" s="67"/>
    </row>
    <row r="20" spans="1:7" x14ac:dyDescent="0.2">
      <c r="A20" s="70" t="str">
        <f>CONCATENATE(G3,A3,")")</f>
        <v>XSH * (ABY)</v>
      </c>
      <c r="B20" s="71" t="str">
        <f>CONCATENATE($K$1," - ",B3)</f>
        <v>Angestrebte Rasse - Abessinier</v>
      </c>
      <c r="C20" s="12"/>
      <c r="D20" s="13"/>
      <c r="E20" s="14"/>
      <c r="F20" s="72">
        <f>SUM(C20:E20)</f>
        <v>0</v>
      </c>
      <c r="G20" s="24" t="str">
        <f>LEFT(A20,3)</f>
        <v>XSH</v>
      </c>
    </row>
    <row r="21" spans="1:7" x14ac:dyDescent="0.2">
      <c r="A21" s="70" t="str">
        <f>CONCATENATE(G4,A4,")")</f>
        <v>XLH * (BAL)</v>
      </c>
      <c r="B21" s="71" t="str">
        <f>CONCATENATE($K$1," - ",B4)</f>
        <v>Angestrebte Rasse - Balinese</v>
      </c>
      <c r="C21" s="18"/>
      <c r="D21" s="19"/>
      <c r="E21" s="20"/>
      <c r="F21" s="72">
        <f t="shared" ref="F21:F23" si="2">SUM(C21:E21)</f>
        <v>0</v>
      </c>
      <c r="G21" s="24" t="str">
        <f t="shared" ref="G21:G35" si="3">LEFT(A21,3)</f>
        <v>XLH</v>
      </c>
    </row>
    <row r="22" spans="1:7" x14ac:dyDescent="0.2">
      <c r="A22" s="70" t="str">
        <f>CONCATENATE(G5,A5,")")</f>
        <v>XSH * (CRX)</v>
      </c>
      <c r="B22" s="71" t="str">
        <f>CONCATENATE($K$1," - ",B5)</f>
        <v>Angestrebte Rasse - Cornish Rex</v>
      </c>
      <c r="C22" s="18"/>
      <c r="D22" s="19"/>
      <c r="E22" s="20"/>
      <c r="F22" s="72">
        <f t="shared" si="2"/>
        <v>0</v>
      </c>
      <c r="G22" s="24" t="str">
        <f t="shared" si="3"/>
        <v>XSH</v>
      </c>
    </row>
    <row r="23" spans="1:7" x14ac:dyDescent="0.2">
      <c r="A23" s="70" t="str">
        <f>CONCATENATE(G6,A6,")")</f>
        <v>XSH * (DRX)</v>
      </c>
      <c r="B23" s="71" t="str">
        <f>CONCATENATE($K$1," - ",B6)</f>
        <v>Angestrebte Rasse - Devon Rex</v>
      </c>
      <c r="C23" s="18"/>
      <c r="D23" s="19"/>
      <c r="E23" s="20"/>
      <c r="F23" s="72">
        <f t="shared" si="2"/>
        <v>0</v>
      </c>
      <c r="G23" s="24" t="str">
        <f t="shared" si="3"/>
        <v>XSH</v>
      </c>
    </row>
    <row r="24" spans="1:7" x14ac:dyDescent="0.2">
      <c r="A24" s="70" t="str">
        <f>CONCATENATE(G7,A7,")")</f>
        <v>XSH * (DSP)</v>
      </c>
      <c r="B24" s="71" t="str">
        <f>CONCATENATE($K$1," - ",B7)</f>
        <v>Angestrebte Rasse - Don Sphynx</v>
      </c>
      <c r="C24" s="18"/>
      <c r="D24" s="19"/>
      <c r="E24" s="20"/>
      <c r="F24" s="72">
        <f t="shared" ref="F24:F35" si="4">SUM(C24:E24)</f>
        <v>0</v>
      </c>
      <c r="G24" s="24" t="str">
        <f t="shared" si="3"/>
        <v>XSH</v>
      </c>
    </row>
    <row r="25" spans="1:7" x14ac:dyDescent="0.2">
      <c r="A25" s="70" t="str">
        <f>CONCATENATE(G8,A8,")")</f>
        <v>XSH * (GRX)</v>
      </c>
      <c r="B25" s="71" t="str">
        <f>CONCATENATE($K$1," - ",B8)</f>
        <v>Angestrebte Rasse - German Rex</v>
      </c>
      <c r="C25" s="18"/>
      <c r="D25" s="19"/>
      <c r="E25" s="20"/>
      <c r="F25" s="72">
        <f t="shared" si="4"/>
        <v>0</v>
      </c>
      <c r="G25" s="24" t="str">
        <f t="shared" si="3"/>
        <v>XSH</v>
      </c>
    </row>
    <row r="26" spans="1:7" x14ac:dyDescent="0.2">
      <c r="A26" s="70" t="str">
        <f>CONCATENATE(G9,A9,")")</f>
        <v>XLH * (JBS)</v>
      </c>
      <c r="B26" s="71" t="str">
        <f>CONCATENATE($K$1," - ",B9)</f>
        <v>Angestrebte Rasse - Japanischer Bobtail Kurzhaar</v>
      </c>
      <c r="C26" s="18"/>
      <c r="D26" s="19"/>
      <c r="E26" s="20"/>
      <c r="F26" s="72">
        <f t="shared" si="4"/>
        <v>0</v>
      </c>
      <c r="G26" s="24" t="str">
        <f t="shared" si="3"/>
        <v>XLH</v>
      </c>
    </row>
    <row r="27" spans="1:7" x14ac:dyDescent="0.2">
      <c r="A27" s="70" t="str">
        <f>CONCATENATE(G10,A10,")")</f>
        <v>XSH * (LYO)</v>
      </c>
      <c r="B27" s="71" t="str">
        <f>CONCATENATE($K$1," - ",B10)</f>
        <v>Angestrebte Rasse - Lykoi</v>
      </c>
      <c r="C27" s="18"/>
      <c r="D27" s="19"/>
      <c r="E27" s="20"/>
      <c r="F27" s="72">
        <f t="shared" ref="F27" si="5">SUM(C27:E27)</f>
        <v>0</v>
      </c>
      <c r="G27" s="24" t="s">
        <v>112</v>
      </c>
    </row>
    <row r="28" spans="1:7" x14ac:dyDescent="0.2">
      <c r="A28" s="70" t="str">
        <f t="shared" ref="A28" si="6">CONCATENATE(G11,A11,")")</f>
        <v>XLH * (OLH)</v>
      </c>
      <c r="B28" s="71" t="str">
        <f t="shared" ref="B28:B35" si="7">CONCATENATE($K$1," - ",B11)</f>
        <v>Angestrebte Rasse - Orientalisch Langhaar</v>
      </c>
      <c r="C28" s="18"/>
      <c r="D28" s="19"/>
      <c r="E28" s="20"/>
      <c r="F28" s="72">
        <f t="shared" si="4"/>
        <v>0</v>
      </c>
      <c r="G28" s="24" t="str">
        <f t="shared" si="3"/>
        <v>XLH</v>
      </c>
    </row>
    <row r="29" spans="1:7" x14ac:dyDescent="0.2">
      <c r="A29" s="70" t="str">
        <f t="shared" ref="A29:A35" si="8">CONCATENATE(G12,A12,")")</f>
        <v>XSH * (OSH)</v>
      </c>
      <c r="B29" s="71" t="str">
        <f t="shared" si="7"/>
        <v>Angestrebte Rasse - Orientalisch Kurzhaar</v>
      </c>
      <c r="C29" s="18"/>
      <c r="D29" s="19"/>
      <c r="E29" s="20"/>
      <c r="F29" s="72">
        <f t="shared" si="4"/>
        <v>0</v>
      </c>
      <c r="G29" s="24" t="str">
        <f t="shared" si="3"/>
        <v>XSH</v>
      </c>
    </row>
    <row r="30" spans="1:7" x14ac:dyDescent="0.2">
      <c r="A30" s="70" t="str">
        <f t="shared" si="8"/>
        <v>XSH * (PEB)</v>
      </c>
      <c r="B30" s="71" t="str">
        <f t="shared" si="7"/>
        <v>Angestrebte Rasse - Peterbald</v>
      </c>
      <c r="C30" s="18"/>
      <c r="D30" s="19"/>
      <c r="E30" s="20"/>
      <c r="F30" s="72">
        <f t="shared" si="4"/>
        <v>0</v>
      </c>
      <c r="G30" s="24" t="str">
        <f t="shared" si="3"/>
        <v>XSH</v>
      </c>
    </row>
    <row r="31" spans="1:7" x14ac:dyDescent="0.2">
      <c r="A31" s="70" t="str">
        <f t="shared" si="8"/>
        <v>XSH * (RUS)</v>
      </c>
      <c r="B31" s="71" t="str">
        <f t="shared" si="7"/>
        <v>Angestrebte Rasse - Russisch Blau</v>
      </c>
      <c r="C31" s="18"/>
      <c r="D31" s="19"/>
      <c r="E31" s="20"/>
      <c r="F31" s="72">
        <f t="shared" si="4"/>
        <v>0</v>
      </c>
      <c r="G31" s="24" t="str">
        <f t="shared" si="3"/>
        <v>XSH</v>
      </c>
    </row>
    <row r="32" spans="1:7" x14ac:dyDescent="0.2">
      <c r="A32" s="70" t="str">
        <f t="shared" si="8"/>
        <v>XSH * (SIA)</v>
      </c>
      <c r="B32" s="71" t="str">
        <f t="shared" si="7"/>
        <v>Angestrebte Rasse - Siam</v>
      </c>
      <c r="C32" s="18"/>
      <c r="D32" s="19"/>
      <c r="E32" s="20"/>
      <c r="F32" s="72">
        <f t="shared" si="4"/>
        <v>0</v>
      </c>
      <c r="G32" s="24" t="str">
        <f t="shared" si="3"/>
        <v>XSH</v>
      </c>
    </row>
    <row r="33" spans="1:7" x14ac:dyDescent="0.2">
      <c r="A33" s="70" t="str">
        <f t="shared" si="8"/>
        <v>XLH * (SOM)</v>
      </c>
      <c r="B33" s="71" t="str">
        <f t="shared" si="7"/>
        <v>Angestrebte Rasse - Somali</v>
      </c>
      <c r="C33" s="18"/>
      <c r="D33" s="19"/>
      <c r="E33" s="20"/>
      <c r="F33" s="72">
        <f t="shared" si="4"/>
        <v>0</v>
      </c>
      <c r="G33" s="24" t="str">
        <f t="shared" si="3"/>
        <v>XLH</v>
      </c>
    </row>
    <row r="34" spans="1:7" x14ac:dyDescent="0.2">
      <c r="A34" s="70" t="str">
        <f t="shared" si="8"/>
        <v>XSH * (SPH)</v>
      </c>
      <c r="B34" s="71" t="str">
        <f t="shared" si="7"/>
        <v>Angestrebte Rasse - Sphynx</v>
      </c>
      <c r="C34" s="18"/>
      <c r="D34" s="19"/>
      <c r="E34" s="20"/>
      <c r="F34" s="72">
        <f t="shared" si="4"/>
        <v>0</v>
      </c>
      <c r="G34" s="24" t="str">
        <f t="shared" si="3"/>
        <v>XSH</v>
      </c>
    </row>
    <row r="35" spans="1:7" ht="13.5" thickBot="1" x14ac:dyDescent="0.25">
      <c r="A35" s="70" t="str">
        <f t="shared" si="8"/>
        <v>XSH * (THA)</v>
      </c>
      <c r="B35" s="71" t="str">
        <f t="shared" si="7"/>
        <v>Angestrebte Rasse - Thai</v>
      </c>
      <c r="C35" s="15"/>
      <c r="D35" s="16"/>
      <c r="E35" s="17"/>
      <c r="F35" s="72">
        <f t="shared" si="4"/>
        <v>0</v>
      </c>
      <c r="G35" s="24" t="str">
        <f t="shared" si="3"/>
        <v>XSH</v>
      </c>
    </row>
  </sheetData>
  <sheetProtection algorithmName="SHA-512" hashValue="PkJ0QApsXGhi6wUriCBlUBVcBDgJKkoA59TvbXkuXInBBheWrYRjskAPAWCwmsOO06GlPDqLZL0OI1BZtCXf3g==" saltValue="ZiLAD12c73CZdbtoZvxjOQ==" spinCount="100000" sheet="1" selectLockedCells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showRowColHeaders="0" workbookViewId="0">
      <selection activeCell="C3" sqref="C3"/>
    </sheetView>
  </sheetViews>
  <sheetFormatPr defaultColWidth="9.140625" defaultRowHeight="12.75" x14ac:dyDescent="0.2"/>
  <cols>
    <col min="1" max="1" width="17.5703125" style="24" customWidth="1"/>
    <col min="2" max="2" width="45.140625" style="24" customWidth="1"/>
    <col min="3" max="6" width="24.7109375" style="24" customWidth="1"/>
    <col min="7" max="7" width="9.140625" style="24" hidden="1" customWidth="1"/>
    <col min="8" max="8" width="15.7109375" style="24" hidden="1" customWidth="1"/>
    <col min="9" max="9" width="18.5703125" style="24" hidden="1" customWidth="1"/>
    <col min="10" max="10" width="18.42578125" style="24" hidden="1" customWidth="1"/>
    <col min="11" max="11" width="9.140625" style="24" hidden="1" customWidth="1"/>
    <col min="12" max="16384" width="9.140625" style="24"/>
  </cols>
  <sheetData>
    <row r="1" spans="1:11" ht="30" customHeight="1" x14ac:dyDescent="0.2">
      <c r="A1" s="68" t="str">
        <f>'Cat 1'!A1</f>
        <v>EMS Rasse Code</v>
      </c>
      <c r="B1" s="68" t="str">
        <f>'Cat 1'!B1</f>
        <v>Rasse</v>
      </c>
      <c r="C1" s="69" t="str">
        <f>'Cat 1'!C1</f>
        <v>Gezüchtete und registrierte Jungtieren</v>
      </c>
      <c r="D1" s="69" t="str">
        <f>'Cat 1'!D1</f>
        <v>Importiert von andere FIFe-Mitglieder</v>
      </c>
      <c r="E1" s="69" t="str">
        <f>'Cat 1'!E1</f>
        <v>Importiert von Nicht-FIFe-Organisationen</v>
      </c>
      <c r="F1" s="69" t="str">
        <f>'Cat 1'!F1</f>
        <v>Total</v>
      </c>
      <c r="H1" s="24" t="s">
        <v>229</v>
      </c>
      <c r="I1" s="24" t="s">
        <v>230</v>
      </c>
      <c r="J1" s="24" t="s">
        <v>234</v>
      </c>
      <c r="K1" s="24" t="str">
        <f>IF($A$2="D",I1,IF($A$2="F",J1,H1))</f>
        <v>Angestrebte Rasse</v>
      </c>
    </row>
    <row r="2" spans="1:11" ht="13.5" thickBot="1" x14ac:dyDescent="0.25">
      <c r="A2" s="65" t="str">
        <f>Intro!G9</f>
        <v>D</v>
      </c>
      <c r="B2" s="64"/>
      <c r="C2" s="64"/>
      <c r="D2" s="64"/>
      <c r="E2" s="64"/>
      <c r="F2" s="64"/>
      <c r="H2" s="24" t="s">
        <v>232</v>
      </c>
      <c r="I2" s="24" t="s">
        <v>231</v>
      </c>
      <c r="J2" s="24" t="s">
        <v>233</v>
      </c>
      <c r="K2" s="24" t="str">
        <f>IF($A$2="D",I2,IF($A$2="F",J2,H2))</f>
        <v>Ursprungrasse</v>
      </c>
    </row>
    <row r="3" spans="1:11" x14ac:dyDescent="0.2">
      <c r="A3" s="70" t="s">
        <v>216</v>
      </c>
      <c r="B3" s="71" t="str">
        <f>IF($A$2="D",VLOOKUP(A3,EMS!$A$2:$D$103,3,FALSE),IF($A$2="F",VLOOKUP(A3,EMS!$A$2:$D$103,4,FALSE),VLOOKUP(A3,EMS!$A$2:$D$103,2,FALSE)))</f>
        <v>Amerikanisch Bobtail Langhaar</v>
      </c>
      <c r="C3" s="12"/>
      <c r="D3" s="13"/>
      <c r="E3" s="14"/>
      <c r="F3" s="72">
        <f>SUM(C3:E3)</f>
        <v>0</v>
      </c>
      <c r="G3" s="24" t="s">
        <v>236</v>
      </c>
    </row>
    <row r="4" spans="1:11" x14ac:dyDescent="0.2">
      <c r="A4" s="70" t="s">
        <v>217</v>
      </c>
      <c r="B4" s="71" t="str">
        <f>IF($A$2="D",VLOOKUP(A4,EMS!$A$2:$D$103,3,FALSE),IF($A$2="F",VLOOKUP(A4,EMS!$A$2:$D$103,4,FALSE),VLOOKUP(A4,EMS!$A$2:$D$103,2,FALSE)))</f>
        <v>Amerikanisch Bobtail Kurzhaar</v>
      </c>
      <c r="C4" s="18"/>
      <c r="D4" s="19"/>
      <c r="E4" s="20"/>
      <c r="F4" s="72">
        <f t="shared" ref="F4:F19" si="0">SUM(C4:E4)</f>
        <v>0</v>
      </c>
      <c r="G4" s="24" t="s">
        <v>235</v>
      </c>
    </row>
    <row r="5" spans="1:11" x14ac:dyDescent="0.2">
      <c r="A5" s="70" t="s">
        <v>218</v>
      </c>
      <c r="B5" s="71" t="str">
        <f>IF($A$2="D",VLOOKUP(A5,EMS!$A$2:$D$103,3,FALSE),IF($A$2="F",VLOOKUP(A5,EMS!$A$2:$D$103,4,FALSE),VLOOKUP(A5,EMS!$A$2:$D$103,2,FALSE)))</f>
        <v>Asiatisch Langhaar</v>
      </c>
      <c r="C5" s="18"/>
      <c r="D5" s="19"/>
      <c r="E5" s="20"/>
      <c r="F5" s="72">
        <f t="shared" si="0"/>
        <v>0</v>
      </c>
      <c r="G5" s="24" t="s">
        <v>236</v>
      </c>
    </row>
    <row r="6" spans="1:11" x14ac:dyDescent="0.2">
      <c r="A6" s="70" t="s">
        <v>221</v>
      </c>
      <c r="B6" s="71" t="str">
        <f>IF($A$2="D",VLOOKUP(A6,EMS!$A$2:$D$103,3,FALSE),IF($A$2="F",VLOOKUP(A6,EMS!$A$2:$D$103,4,FALSE),VLOOKUP(A6,EMS!$A$2:$D$103,2,FALSE)))</f>
        <v>Asiatisch Kurzhaar</v>
      </c>
      <c r="C6" s="18"/>
      <c r="D6" s="19"/>
      <c r="E6" s="20"/>
      <c r="F6" s="72">
        <f t="shared" si="0"/>
        <v>0</v>
      </c>
      <c r="G6" s="24" t="s">
        <v>235</v>
      </c>
    </row>
    <row r="7" spans="1:11" x14ac:dyDescent="0.2">
      <c r="A7" s="70" t="s">
        <v>219</v>
      </c>
      <c r="B7" s="71" t="str">
        <f>IF($A$2="D",VLOOKUP(A7,EMS!$A$2:$D$103,3,FALSE),IF($A$2="F",VLOOKUP(A7,EMS!$A$2:$D$103,4,FALSE),VLOOKUP(A7,EMS!$A$2:$D$103,2,FALSE)))</f>
        <v>Amerikanisch Kurzhaar</v>
      </c>
      <c r="C7" s="18"/>
      <c r="D7" s="19"/>
      <c r="E7" s="20"/>
      <c r="F7" s="72">
        <f t="shared" si="0"/>
        <v>0</v>
      </c>
      <c r="G7" s="24" t="s">
        <v>235</v>
      </c>
    </row>
    <row r="8" spans="1:11" x14ac:dyDescent="0.2">
      <c r="A8" s="70" t="s">
        <v>220</v>
      </c>
      <c r="B8" s="71" t="str">
        <f>IF($A$2="D",VLOOKUP(A8,EMS!$A$2:$D$103,3,FALSE),IF($A$2="F",VLOOKUP(A8,EMS!$A$2:$D$103,4,FALSE),VLOOKUP(A8,EMS!$A$2:$D$103,2,FALSE)))</f>
        <v>Amerikanisch Drahthaar</v>
      </c>
      <c r="C8" s="18"/>
      <c r="D8" s="19"/>
      <c r="E8" s="20"/>
      <c r="F8" s="72">
        <f t="shared" si="0"/>
        <v>0</v>
      </c>
      <c r="G8" s="24" t="s">
        <v>235</v>
      </c>
    </row>
    <row r="9" spans="1:11" x14ac:dyDescent="0.2">
      <c r="A9" s="70" t="s">
        <v>222</v>
      </c>
      <c r="B9" s="71" t="str">
        <f>IF($A$2="D",VLOOKUP(A9,EMS!$A$2:$D$103,3,FALSE),IF($A$2="F",VLOOKUP(A9,EMS!$A$2:$D$103,4,FALSE),VLOOKUP(A9,EMS!$A$2:$D$103,2,FALSE)))</f>
        <v>Australian Mist</v>
      </c>
      <c r="C9" s="18"/>
      <c r="D9" s="19"/>
      <c r="E9" s="20"/>
      <c r="F9" s="72">
        <f t="shared" si="0"/>
        <v>0</v>
      </c>
      <c r="G9" s="24" t="s">
        <v>235</v>
      </c>
    </row>
    <row r="10" spans="1:11" x14ac:dyDescent="0.2">
      <c r="A10" s="70" t="s">
        <v>312</v>
      </c>
      <c r="B10" s="71" t="str">
        <f>IF($A$2="D",VLOOKUP(A10,EMS!$A$2:$D$103,3,FALSE),IF($A$2="F",VLOOKUP(A10,EMS!$A$2:$D$103,4,FALSE),VLOOKUP(A10,EMS!$A$2:$D$103,2,FALSE)))</f>
        <v>Bengal Langhaar</v>
      </c>
      <c r="C10" s="18"/>
      <c r="D10" s="19"/>
      <c r="E10" s="20"/>
      <c r="F10" s="72">
        <f t="shared" si="0"/>
        <v>0</v>
      </c>
      <c r="G10" s="24" t="s">
        <v>236</v>
      </c>
    </row>
    <row r="11" spans="1:11" x14ac:dyDescent="0.2">
      <c r="A11" s="70" t="s">
        <v>223</v>
      </c>
      <c r="B11" s="71" t="str">
        <f>IF($A$2="D",VLOOKUP(A11,EMS!$A$2:$D$103,3,FALSE),IF($A$2="F",VLOOKUP(A11,EMS!$A$2:$D$103,4,FALSE),VLOOKUP(A11,EMS!$A$2:$D$103,2,FALSE)))</f>
        <v>Bohemian Rex</v>
      </c>
      <c r="C11" s="18"/>
      <c r="D11" s="19"/>
      <c r="E11" s="20"/>
      <c r="F11" s="72">
        <f t="shared" si="0"/>
        <v>0</v>
      </c>
      <c r="G11" s="24" t="s">
        <v>235</v>
      </c>
    </row>
    <row r="12" spans="1:11" x14ac:dyDescent="0.2">
      <c r="A12" s="70" t="s">
        <v>295</v>
      </c>
      <c r="B12" s="71" t="str">
        <f>IF($A$2="D",VLOOKUP(A12,EMS!$A$2:$D$103,3,FALSE),IF($A$2="F",VLOOKUP(A12,EMS!$A$2:$D$103,4,FALSE),VLOOKUP(A12,EMS!$A$2:$D$103,2,FALSE)))</f>
        <v>Japanischer Bobtail Langhaar</v>
      </c>
      <c r="C12" s="18"/>
      <c r="D12" s="19"/>
      <c r="E12" s="20"/>
      <c r="F12" s="72">
        <f t="shared" ref="F12" si="1">SUM(C12:E12)</f>
        <v>0</v>
      </c>
      <c r="G12" s="24" t="s">
        <v>236</v>
      </c>
    </row>
    <row r="13" spans="1:11" x14ac:dyDescent="0.2">
      <c r="A13" s="70" t="s">
        <v>224</v>
      </c>
      <c r="B13" s="71" t="str">
        <f>IF($A$2="D",VLOOKUP(A13,EMS!$A$2:$D$103,3,FALSE),IF($A$2="F",VLOOKUP(A13,EMS!$A$2:$D$103,4,FALSE),VLOOKUP(A13,EMS!$A$2:$D$103,2,FALSE)))</f>
        <v>Me-kong Bobtail</v>
      </c>
      <c r="C13" s="18"/>
      <c r="D13" s="19"/>
      <c r="E13" s="20"/>
      <c r="F13" s="72">
        <f t="shared" si="0"/>
        <v>0</v>
      </c>
      <c r="G13" s="24" t="s">
        <v>235</v>
      </c>
    </row>
    <row r="14" spans="1:11" x14ac:dyDescent="0.2">
      <c r="A14" s="70" t="s">
        <v>225</v>
      </c>
      <c r="B14" s="71" t="str">
        <f>IF($A$2="D",VLOOKUP(A14,EMS!$A$2:$D$103,3,FALSE),IF($A$2="F",VLOOKUP(A14,EMS!$A$2:$D$103,4,FALSE),VLOOKUP(A14,EMS!$A$2:$D$103,2,FALSE)))</f>
        <v>Nebelung</v>
      </c>
      <c r="C14" s="18"/>
      <c r="D14" s="19"/>
      <c r="E14" s="20"/>
      <c r="F14" s="72">
        <f t="shared" si="0"/>
        <v>0</v>
      </c>
      <c r="G14" s="24" t="s">
        <v>236</v>
      </c>
    </row>
    <row r="15" spans="1:11" x14ac:dyDescent="0.2">
      <c r="A15" s="70" t="s">
        <v>226</v>
      </c>
      <c r="B15" s="71" t="str">
        <f>IF($A$2="D",VLOOKUP(A15,EMS!$A$2:$D$103,3,FALSE),IF($A$2="F",VLOOKUP(A15,EMS!$A$2:$D$103,4,FALSE),VLOOKUP(A15,EMS!$A$2:$D$103,2,FALSE)))</f>
        <v>RagaMuffin</v>
      </c>
      <c r="C15" s="18"/>
      <c r="D15" s="19"/>
      <c r="E15" s="20"/>
      <c r="F15" s="72">
        <f t="shared" si="0"/>
        <v>0</v>
      </c>
      <c r="G15" s="24" t="s">
        <v>236</v>
      </c>
    </row>
    <row r="16" spans="1:11" x14ac:dyDescent="0.2">
      <c r="A16" s="70" t="s">
        <v>105</v>
      </c>
      <c r="B16" s="71" t="str">
        <f>IF($A$2="D",VLOOKUP(A16,EMS!$A$2:$D$103,3,FALSE),IF($A$2="F",VLOOKUP(A16,EMS!$A$2:$D$103,4,FALSE),VLOOKUP(A16,EMS!$A$2:$D$103,2,FALSE)))</f>
        <v>Toyger</v>
      </c>
      <c r="C16" s="18"/>
      <c r="D16" s="19"/>
      <c r="E16" s="20"/>
      <c r="F16" s="72">
        <f t="shared" si="0"/>
        <v>0</v>
      </c>
      <c r="G16" s="24" t="s">
        <v>235</v>
      </c>
    </row>
    <row r="17" spans="1:7" x14ac:dyDescent="0.2">
      <c r="A17" s="70" t="s">
        <v>107</v>
      </c>
      <c r="B17" s="71" t="str">
        <f>IF($A$2="D",VLOOKUP(A17,EMS!$A$2:$D$103,3,FALSE),IF($A$2="F",VLOOKUP(A17,EMS!$A$2:$D$103,4,FALSE),VLOOKUP(A17,EMS!$A$2:$D$103,2,FALSE)))</f>
        <v>Tiffanie</v>
      </c>
      <c r="C17" s="18"/>
      <c r="D17" s="19"/>
      <c r="E17" s="20"/>
      <c r="F17" s="72">
        <f t="shared" si="0"/>
        <v>0</v>
      </c>
      <c r="G17" s="24" t="s">
        <v>236</v>
      </c>
    </row>
    <row r="18" spans="1:7" x14ac:dyDescent="0.2">
      <c r="A18" s="70" t="s">
        <v>227</v>
      </c>
      <c r="B18" s="71" t="str">
        <f>IF($A$2="D",VLOOKUP(A18,EMS!$A$2:$D$103,3,FALSE),IF($A$2="F",VLOOKUP(A18,EMS!$A$2:$D$103,4,FALSE),VLOOKUP(A18,EMS!$A$2:$D$103,2,FALSE)))</f>
        <v>Tonkinese Langhaar</v>
      </c>
      <c r="C18" s="18"/>
      <c r="D18" s="19"/>
      <c r="E18" s="20"/>
      <c r="F18" s="72">
        <f t="shared" si="0"/>
        <v>0</v>
      </c>
      <c r="G18" s="24" t="s">
        <v>236</v>
      </c>
    </row>
    <row r="19" spans="1:7" ht="13.5" thickBot="1" x14ac:dyDescent="0.25">
      <c r="A19" s="70" t="s">
        <v>228</v>
      </c>
      <c r="B19" s="71" t="str">
        <f>IF($A$2="D",VLOOKUP(A19,EMS!$A$2:$D$103,3,FALSE),IF($A$2="F",VLOOKUP(A19,EMS!$A$2:$D$103,4,FALSE),VLOOKUP(A19,EMS!$A$2:$D$103,2,FALSE)))</f>
        <v>Tonkinese Kurzhaar</v>
      </c>
      <c r="C19" s="15"/>
      <c r="D19" s="16"/>
      <c r="E19" s="17"/>
      <c r="F19" s="72">
        <f t="shared" si="0"/>
        <v>0</v>
      </c>
      <c r="G19" s="24" t="s">
        <v>235</v>
      </c>
    </row>
    <row r="20" spans="1:7" ht="13.5" thickBot="1" x14ac:dyDescent="0.25">
      <c r="A20" s="66"/>
      <c r="B20" s="64"/>
      <c r="C20" s="67"/>
      <c r="D20" s="67"/>
      <c r="E20" s="67"/>
      <c r="F20" s="67"/>
    </row>
    <row r="21" spans="1:7" x14ac:dyDescent="0.2">
      <c r="A21" s="70" t="str">
        <f>CONCATENATE(G3,A3,")")</f>
        <v>XLH * (ABL non)</v>
      </c>
      <c r="B21" s="71" t="str">
        <f>CONCATENATE($K$1," - ",B3)</f>
        <v>Angestrebte Rasse - Amerikanisch Bobtail Langhaar</v>
      </c>
      <c r="C21" s="12"/>
      <c r="D21" s="13"/>
      <c r="E21" s="14"/>
      <c r="F21" s="72">
        <f>SUM(C21:E21)</f>
        <v>0</v>
      </c>
      <c r="G21" s="24" t="str">
        <f>LEFT(A21,3)</f>
        <v>XLH</v>
      </c>
    </row>
    <row r="22" spans="1:7" x14ac:dyDescent="0.2">
      <c r="A22" s="70" t="str">
        <f>CONCATENATE(G4,A4,")")</f>
        <v>XSH * (ABS non)</v>
      </c>
      <c r="B22" s="71" t="str">
        <f>CONCATENATE($K$1," - ",B4)</f>
        <v>Angestrebte Rasse - Amerikanisch Bobtail Kurzhaar</v>
      </c>
      <c r="C22" s="18"/>
      <c r="D22" s="19"/>
      <c r="E22" s="20"/>
      <c r="F22" s="72">
        <f t="shared" ref="F22:F24" si="2">SUM(C22:E22)</f>
        <v>0</v>
      </c>
      <c r="G22" s="24" t="str">
        <f t="shared" ref="G22:G37" si="3">LEFT(A22,3)</f>
        <v>XSH</v>
      </c>
    </row>
    <row r="23" spans="1:7" x14ac:dyDescent="0.2">
      <c r="A23" s="70" t="str">
        <f>CONCATENATE(G5,A5,")")</f>
        <v>XLH * (ALH non)</v>
      </c>
      <c r="B23" s="71" t="str">
        <f>CONCATENATE($K$1," - ",B5)</f>
        <v>Angestrebte Rasse - Asiatisch Langhaar</v>
      </c>
      <c r="C23" s="18"/>
      <c r="D23" s="19"/>
      <c r="E23" s="20"/>
      <c r="F23" s="72">
        <f t="shared" si="2"/>
        <v>0</v>
      </c>
      <c r="G23" s="24" t="str">
        <f t="shared" si="3"/>
        <v>XLH</v>
      </c>
    </row>
    <row r="24" spans="1:7" x14ac:dyDescent="0.2">
      <c r="A24" s="70" t="str">
        <f>CONCATENATE(G6,A6,")")</f>
        <v>XSH * (ASH non)</v>
      </c>
      <c r="B24" s="71" t="str">
        <f>CONCATENATE($K$1," - ",B6)</f>
        <v>Angestrebte Rasse - Asiatisch Kurzhaar</v>
      </c>
      <c r="C24" s="18"/>
      <c r="D24" s="19"/>
      <c r="E24" s="20"/>
      <c r="F24" s="72">
        <f t="shared" si="2"/>
        <v>0</v>
      </c>
      <c r="G24" s="24" t="str">
        <f t="shared" si="3"/>
        <v>XSH</v>
      </c>
    </row>
    <row r="25" spans="1:7" x14ac:dyDescent="0.2">
      <c r="A25" s="70" t="str">
        <f>CONCATENATE(G7,A7,")")</f>
        <v>XSH * (AMS non)</v>
      </c>
      <c r="B25" s="71" t="str">
        <f>CONCATENATE($K$1," - ",B7)</f>
        <v>Angestrebte Rasse - Amerikanisch Kurzhaar</v>
      </c>
      <c r="C25" s="18"/>
      <c r="D25" s="19"/>
      <c r="E25" s="20"/>
      <c r="F25" s="72">
        <f t="shared" ref="F25:F37" si="4">SUM(C25:E25)</f>
        <v>0</v>
      </c>
      <c r="G25" s="24" t="str">
        <f t="shared" si="3"/>
        <v>XSH</v>
      </c>
    </row>
    <row r="26" spans="1:7" x14ac:dyDescent="0.2">
      <c r="A26" s="70" t="str">
        <f>CONCATENATE(G8,A8,")")</f>
        <v>XSH * (AMW non)</v>
      </c>
      <c r="B26" s="71" t="str">
        <f>CONCATENATE($K$1," - ",B8)</f>
        <v>Angestrebte Rasse - Amerikanisch Drahthaar</v>
      </c>
      <c r="C26" s="18"/>
      <c r="D26" s="19"/>
      <c r="E26" s="20"/>
      <c r="F26" s="72">
        <f t="shared" si="4"/>
        <v>0</v>
      </c>
      <c r="G26" s="24" t="str">
        <f t="shared" si="3"/>
        <v>XSH</v>
      </c>
    </row>
    <row r="27" spans="1:7" x14ac:dyDescent="0.2">
      <c r="A27" s="70" t="str">
        <f>CONCATENATE(G9,A9,")")</f>
        <v>XSH * (AUM non)</v>
      </c>
      <c r="B27" s="71" t="str">
        <f>CONCATENATE($K$1," - ",B9)</f>
        <v>Angestrebte Rasse - Australian Mist</v>
      </c>
      <c r="C27" s="18"/>
      <c r="D27" s="19"/>
      <c r="E27" s="20"/>
      <c r="F27" s="72">
        <f t="shared" si="4"/>
        <v>0</v>
      </c>
      <c r="G27" s="24" t="str">
        <f t="shared" si="3"/>
        <v>XSH</v>
      </c>
    </row>
    <row r="28" spans="1:7" x14ac:dyDescent="0.2">
      <c r="A28" s="70" t="str">
        <f>CONCATENATE(G10,A10,")")</f>
        <v>XLH * (BGL non)</v>
      </c>
      <c r="B28" s="71" t="str">
        <f>CONCATENATE($K$1," - ",B10)</f>
        <v>Angestrebte Rasse - Bengal Langhaar</v>
      </c>
      <c r="C28" s="18"/>
      <c r="D28" s="19"/>
      <c r="E28" s="20"/>
      <c r="F28" s="72">
        <f t="shared" si="4"/>
        <v>0</v>
      </c>
      <c r="G28" s="24" t="str">
        <f t="shared" ref="G28" si="5">LEFT(A28,3)</f>
        <v>XLH</v>
      </c>
    </row>
    <row r="29" spans="1:7" x14ac:dyDescent="0.2">
      <c r="A29" s="70" t="str">
        <f>CONCATENATE(G11,A11,")")</f>
        <v>XSH * (BRX non)</v>
      </c>
      <c r="B29" s="71" t="str">
        <f>CONCATENATE($K$1," - ",B11)</f>
        <v>Angestrebte Rasse - Bohemian Rex</v>
      </c>
      <c r="C29" s="18"/>
      <c r="D29" s="19"/>
      <c r="E29" s="20"/>
      <c r="F29" s="72">
        <f t="shared" si="4"/>
        <v>0</v>
      </c>
      <c r="G29" s="24" t="str">
        <f t="shared" si="3"/>
        <v>XSH</v>
      </c>
    </row>
    <row r="30" spans="1:7" x14ac:dyDescent="0.2">
      <c r="A30" s="70" t="str">
        <f>CONCATENATE(G12,A12,")")</f>
        <v>XLH * (JBL non)</v>
      </c>
      <c r="B30" s="71" t="str">
        <f>CONCATENATE($K$1," - ",B12)</f>
        <v>Angestrebte Rasse - Japanischer Bobtail Langhaar</v>
      </c>
      <c r="C30" s="18"/>
      <c r="D30" s="19"/>
      <c r="E30" s="20"/>
      <c r="F30" s="72">
        <f t="shared" ref="F30" si="6">SUM(C30:E30)</f>
        <v>0</v>
      </c>
      <c r="G30" s="24" t="s">
        <v>111</v>
      </c>
    </row>
    <row r="31" spans="1:7" x14ac:dyDescent="0.2">
      <c r="A31" s="70" t="str">
        <f>CONCATENATE(G13,A13,")")</f>
        <v>XSH * (MBT non)</v>
      </c>
      <c r="B31" s="71" t="str">
        <f>CONCATENATE($K$1," - ",B13)</f>
        <v>Angestrebte Rasse - Me-kong Bobtail</v>
      </c>
      <c r="C31" s="18"/>
      <c r="D31" s="19"/>
      <c r="E31" s="20"/>
      <c r="F31" s="72">
        <f t="shared" si="4"/>
        <v>0</v>
      </c>
      <c r="G31" s="24" t="str">
        <f t="shared" si="3"/>
        <v>XSH</v>
      </c>
    </row>
    <row r="32" spans="1:7" x14ac:dyDescent="0.2">
      <c r="A32" s="70" t="str">
        <f>CONCATENATE(G14,A14,")")</f>
        <v>XLH * (NEB non)</v>
      </c>
      <c r="B32" s="71" t="str">
        <f>CONCATENATE($K$1," - ",B14)</f>
        <v>Angestrebte Rasse - Nebelung</v>
      </c>
      <c r="C32" s="18"/>
      <c r="D32" s="19"/>
      <c r="E32" s="20"/>
      <c r="F32" s="72">
        <f t="shared" si="4"/>
        <v>0</v>
      </c>
      <c r="G32" s="24" t="str">
        <f t="shared" si="3"/>
        <v>XLH</v>
      </c>
    </row>
    <row r="33" spans="1:7" x14ac:dyDescent="0.2">
      <c r="A33" s="70" t="str">
        <f>CONCATENATE(G15,A15,")")</f>
        <v>XLH * (RGM non)</v>
      </c>
      <c r="B33" s="71" t="str">
        <f>CONCATENATE($K$1," - ",B15)</f>
        <v>Angestrebte Rasse - RagaMuffin</v>
      </c>
      <c r="C33" s="18"/>
      <c r="D33" s="19"/>
      <c r="E33" s="20"/>
      <c r="F33" s="72">
        <f t="shared" si="4"/>
        <v>0</v>
      </c>
      <c r="G33" s="24" t="str">
        <f t="shared" si="3"/>
        <v>XLH</v>
      </c>
    </row>
    <row r="34" spans="1:7" x14ac:dyDescent="0.2">
      <c r="A34" s="70" t="str">
        <f>CONCATENATE(G16,A16,")")</f>
        <v>XSH * (TGR non)</v>
      </c>
      <c r="B34" s="71" t="str">
        <f>CONCATENATE($K$1," - ",B16)</f>
        <v>Angestrebte Rasse - Toyger</v>
      </c>
      <c r="C34" s="18"/>
      <c r="D34" s="19"/>
      <c r="E34" s="20"/>
      <c r="F34" s="72">
        <f t="shared" si="4"/>
        <v>0</v>
      </c>
      <c r="G34" s="24" t="str">
        <f t="shared" si="3"/>
        <v>XSH</v>
      </c>
    </row>
    <row r="35" spans="1:7" x14ac:dyDescent="0.2">
      <c r="A35" s="70" t="str">
        <f t="shared" ref="A35:A37" si="7">CONCATENATE(G17,A17,")")</f>
        <v>XLH * (TIF non)</v>
      </c>
      <c r="B35" s="71" t="str">
        <f t="shared" ref="B35:B37" si="8">CONCATENATE($K$1," - ",B17)</f>
        <v>Angestrebte Rasse - Tiffanie</v>
      </c>
      <c r="C35" s="18"/>
      <c r="D35" s="19"/>
      <c r="E35" s="20"/>
      <c r="F35" s="72">
        <f t="shared" si="4"/>
        <v>0</v>
      </c>
      <c r="G35" s="24" t="str">
        <f t="shared" si="3"/>
        <v>XLH</v>
      </c>
    </row>
    <row r="36" spans="1:7" x14ac:dyDescent="0.2">
      <c r="A36" s="70" t="str">
        <f t="shared" si="7"/>
        <v>XLH * (TOL non)</v>
      </c>
      <c r="B36" s="71" t="str">
        <f t="shared" si="8"/>
        <v>Angestrebte Rasse - Tonkinese Langhaar</v>
      </c>
      <c r="C36" s="18"/>
      <c r="D36" s="19"/>
      <c r="E36" s="20"/>
      <c r="F36" s="72">
        <f t="shared" si="4"/>
        <v>0</v>
      </c>
      <c r="G36" s="24" t="str">
        <f t="shared" si="3"/>
        <v>XLH</v>
      </c>
    </row>
    <row r="37" spans="1:7" ht="13.5" thickBot="1" x14ac:dyDescent="0.25">
      <c r="A37" s="70" t="str">
        <f t="shared" si="7"/>
        <v>XSH * (TOS non)</v>
      </c>
      <c r="B37" s="71" t="str">
        <f t="shared" si="8"/>
        <v>Angestrebte Rasse - Tonkinese Kurzhaar</v>
      </c>
      <c r="C37" s="15"/>
      <c r="D37" s="16"/>
      <c r="E37" s="17"/>
      <c r="F37" s="72">
        <f t="shared" si="4"/>
        <v>0</v>
      </c>
      <c r="G37" s="24" t="str">
        <f t="shared" si="3"/>
        <v>XSH</v>
      </c>
    </row>
  </sheetData>
  <sheetProtection algorithmName="SHA-512" hashValue="nASYtngMcQiMVLI5Xtgtx6yF55Sb6uuyJyLxbdBdwoK7Hmh46gDIaSfSlFHB9FRZc9aF5DktcDZVv0v5B1jgzA==" saltValue="wLhwibKZMdjgwxbuPh/osg==" spinCount="100000" sheet="1" selectLockedCells="1"/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showRowColHeaders="0" workbookViewId="0">
      <selection activeCell="C3" sqref="C3"/>
    </sheetView>
  </sheetViews>
  <sheetFormatPr defaultColWidth="9.140625" defaultRowHeight="12.75" x14ac:dyDescent="0.2"/>
  <cols>
    <col min="1" max="1" width="16.28515625" style="24" customWidth="1"/>
    <col min="2" max="2" width="43.5703125" style="24" customWidth="1"/>
    <col min="3" max="6" width="24.7109375" style="24" customWidth="1"/>
    <col min="7" max="7" width="9.140625" style="24" hidden="1" customWidth="1"/>
    <col min="8" max="8" width="17.28515625" style="24" hidden="1" customWidth="1"/>
    <col min="9" max="9" width="25" style="24" hidden="1" customWidth="1"/>
    <col min="10" max="10" width="18.42578125" style="24" hidden="1" customWidth="1"/>
    <col min="11" max="11" width="9.140625" style="24" hidden="1" customWidth="1"/>
    <col min="12" max="16384" width="9.140625" style="24"/>
  </cols>
  <sheetData>
    <row r="1" spans="1:11" ht="30" customHeight="1" x14ac:dyDescent="0.2">
      <c r="A1" s="68" t="str">
        <f>'Cat 1'!A1</f>
        <v>EMS Rasse Code</v>
      </c>
      <c r="B1" s="68" t="str">
        <f>'Cat 1'!B1</f>
        <v>Rasse</v>
      </c>
      <c r="C1" s="69" t="str">
        <f>'Cat 1'!C1</f>
        <v>Gezüchtete und registrierte Jungtieren</v>
      </c>
      <c r="D1" s="69" t="str">
        <f>'Cat 1'!D1</f>
        <v>Importiert von andere FIFe-Mitglieder</v>
      </c>
      <c r="E1" s="69" t="str">
        <f>'Cat 1'!E1</f>
        <v>Importiert von Nicht-FIFe-Organisationen</v>
      </c>
      <c r="F1" s="69" t="str">
        <f>'Cat 1'!F1</f>
        <v>Total</v>
      </c>
      <c r="H1" s="24" t="s">
        <v>229</v>
      </c>
      <c r="I1" s="24" t="s">
        <v>230</v>
      </c>
      <c r="J1" s="24" t="s">
        <v>234</v>
      </c>
      <c r="K1" s="24" t="str">
        <f>IF($A$2="D",I1,IF($A$2="F",J1,H1))</f>
        <v>Angestrebte Rasse</v>
      </c>
    </row>
    <row r="2" spans="1:11" ht="13.5" thickBot="1" x14ac:dyDescent="0.25">
      <c r="A2" s="65" t="str">
        <f>Intro!G9</f>
        <v>D</v>
      </c>
      <c r="B2" s="64"/>
      <c r="C2" s="64"/>
      <c r="D2" s="64"/>
      <c r="E2" s="64"/>
      <c r="F2" s="64"/>
      <c r="H2" s="24" t="s">
        <v>232</v>
      </c>
      <c r="I2" s="24" t="s">
        <v>231</v>
      </c>
      <c r="J2" s="24" t="s">
        <v>233</v>
      </c>
      <c r="K2" s="24" t="str">
        <f>IF($A$2="D",I2,IF($A$2="F",J2,H2))</f>
        <v>Ursprungrasse</v>
      </c>
    </row>
    <row r="3" spans="1:11" x14ac:dyDescent="0.2">
      <c r="A3" s="70" t="s">
        <v>111</v>
      </c>
      <c r="B3" s="71" t="str">
        <f>IF($A$2="D",VLOOKUP(A3,EMS!$A$2:$D$103,3,FALSE),IF($A$2="F",VLOOKUP(A3,EMS!$A$2:$D$103,4,FALSE),VLOOKUP(A3,EMS!$A$2:$D$103,2,FALSE)))</f>
        <v>Nicht anerkannte Langhaarrasse</v>
      </c>
      <c r="C3" s="12"/>
      <c r="D3" s="13"/>
      <c r="E3" s="14"/>
      <c r="F3" s="74">
        <f>SUM(C3:E3)</f>
        <v>0</v>
      </c>
      <c r="G3" s="24" t="s">
        <v>243</v>
      </c>
    </row>
    <row r="4" spans="1:11" ht="13.5" thickBot="1" x14ac:dyDescent="0.25">
      <c r="A4" s="70" t="s">
        <v>112</v>
      </c>
      <c r="B4" s="71" t="str">
        <f>IF($A$2="D",VLOOKUP(A4,EMS!$A$2:$D$103,3,FALSE),IF($A$2="F",VLOOKUP(A4,EMS!$A$2:$D$103,4,FALSE),VLOOKUP(A4,EMS!$A$2:$D$103,2,FALSE)))</f>
        <v>Nicht anerkannte Kurzhaarrasse</v>
      </c>
      <c r="C4" s="15"/>
      <c r="D4" s="16"/>
      <c r="E4" s="17"/>
      <c r="F4" s="75">
        <f t="shared" ref="F4" si="0">SUM(C4:E4)</f>
        <v>0</v>
      </c>
      <c r="G4" s="24" t="s">
        <v>244</v>
      </c>
    </row>
    <row r="5" spans="1:11" ht="13.5" thickBot="1" x14ac:dyDescent="0.25">
      <c r="A5" s="73" t="str">
        <f>K5</f>
        <v>Nicht-Standard Varietäten:</v>
      </c>
      <c r="B5" s="64"/>
      <c r="C5" s="67"/>
      <c r="D5" s="67"/>
      <c r="E5" s="67"/>
      <c r="F5" s="67"/>
      <c r="H5" s="24" t="s">
        <v>271</v>
      </c>
      <c r="I5" s="24" t="s">
        <v>270</v>
      </c>
      <c r="J5" s="24" t="s">
        <v>269</v>
      </c>
      <c r="K5" s="24" t="str">
        <f>IF($A$2="D",I5,IF($A$2="F",J5,H5))</f>
        <v>Nicht-Standard Varietäten:</v>
      </c>
    </row>
    <row r="6" spans="1:11" x14ac:dyDescent="0.2">
      <c r="A6" s="70" t="str">
        <f t="shared" ref="A6:A22" si="1">CONCATENATE(G6,H6,"&gt;")</f>
        <v>XSH * &lt;BUR&gt;</v>
      </c>
      <c r="B6" s="71" t="str">
        <f>CONCATENATE($K$2," - ",I6)</f>
        <v>Ursprungrasse - Burma</v>
      </c>
      <c r="C6" s="12"/>
      <c r="D6" s="13"/>
      <c r="E6" s="14"/>
      <c r="F6" s="72">
        <f>SUM(C6:E6)</f>
        <v>0</v>
      </c>
      <c r="G6" s="24" t="s">
        <v>241</v>
      </c>
      <c r="H6" s="24" t="s">
        <v>17</v>
      </c>
      <c r="I6" s="24" t="str">
        <f>IF($A$2="D",VLOOKUP(H6,EMS!$A$2:$D$103,3,FALSE),IF($A$2="F",VLOOKUP(H6,EMS!$A$2:$D$103,4,FALSE),VLOOKUP(H6,EMS!$A$2:$D$103,2,FALSE)))</f>
        <v>Burma</v>
      </c>
      <c r="J6" s="24" t="str">
        <f>LEFT(A6,3)</f>
        <v>XSH</v>
      </c>
    </row>
    <row r="7" spans="1:11" x14ac:dyDescent="0.2">
      <c r="A7" s="70" t="str">
        <f t="shared" si="1"/>
        <v>XLH * &lt;EUR&gt;</v>
      </c>
      <c r="B7" s="71" t="str">
        <f t="shared" ref="B7:B22" si="2">CONCATENATE($K$2," - ",I7)</f>
        <v>Ursprungrasse - Europäer</v>
      </c>
      <c r="C7" s="18"/>
      <c r="D7" s="19"/>
      <c r="E7" s="20"/>
      <c r="F7" s="72">
        <f t="shared" ref="F7:F9" si="3">SUM(C7:E7)</f>
        <v>0</v>
      </c>
      <c r="G7" s="24" t="s">
        <v>242</v>
      </c>
      <c r="H7" s="24" t="s">
        <v>30</v>
      </c>
      <c r="I7" s="24" t="str">
        <f>IF($A$2="D",VLOOKUP(H7,EMS!$A$2:$D$103,3,FALSE),IF($A$2="F",VLOOKUP(H7,EMS!$A$2:$D$103,4,FALSE),VLOOKUP(H7,EMS!$A$2:$D$103,2,FALSE)))</f>
        <v>Europäer</v>
      </c>
      <c r="J7" s="24" t="str">
        <f t="shared" ref="J7:J22" si="4">LEFT(A7,3)</f>
        <v>XLH</v>
      </c>
    </row>
    <row r="8" spans="1:11" x14ac:dyDescent="0.2">
      <c r="A8" s="70" t="str">
        <f t="shared" si="1"/>
        <v>XLH * &lt;JBS&gt;</v>
      </c>
      <c r="B8" s="71" t="str">
        <f t="shared" si="2"/>
        <v>Ursprungrasse - Japanischer Bobtail Kurzhaar</v>
      </c>
      <c r="C8" s="18"/>
      <c r="D8" s="19"/>
      <c r="E8" s="20"/>
      <c r="F8" s="72">
        <f t="shared" si="3"/>
        <v>0</v>
      </c>
      <c r="G8" s="24" t="s">
        <v>242</v>
      </c>
      <c r="H8" s="24" t="s">
        <v>306</v>
      </c>
      <c r="I8" s="24" t="str">
        <f>IF($A$2="D",VLOOKUP(H8,EMS!$A$2:$D$103,3,FALSE),IF($A$2="F",VLOOKUP(H8,EMS!$A$2:$D$103,4,FALSE),VLOOKUP(H8,EMS!$A$2:$D$103,2,FALSE)))</f>
        <v>Japanischer Bobtail Kurzhaar</v>
      </c>
      <c r="J8" s="24" t="str">
        <f t="shared" si="4"/>
        <v>XLH</v>
      </c>
    </row>
    <row r="9" spans="1:11" x14ac:dyDescent="0.2">
      <c r="A9" s="70" t="str">
        <f t="shared" si="1"/>
        <v>XSH * &lt;JBS&gt;</v>
      </c>
      <c r="B9" s="71" t="str">
        <f t="shared" si="2"/>
        <v>Ursprungrasse - Japanischer Bobtail Kurzhaar</v>
      </c>
      <c r="C9" s="18"/>
      <c r="D9" s="19"/>
      <c r="E9" s="20"/>
      <c r="F9" s="72">
        <f t="shared" si="3"/>
        <v>0</v>
      </c>
      <c r="G9" s="24" t="s">
        <v>241</v>
      </c>
      <c r="H9" s="24" t="s">
        <v>306</v>
      </c>
      <c r="I9" s="24" t="str">
        <f>IF($A$2="D",VLOOKUP(H9,EMS!$A$2:$D$103,3,FALSE),IF($A$2="F",VLOOKUP(H9,EMS!$A$2:$D$103,4,FALSE),VLOOKUP(H9,EMS!$A$2:$D$103,2,FALSE)))</f>
        <v>Japanischer Bobtail Kurzhaar</v>
      </c>
      <c r="J9" s="24" t="str">
        <f t="shared" si="4"/>
        <v>XSH</v>
      </c>
    </row>
    <row r="10" spans="1:11" x14ac:dyDescent="0.2">
      <c r="A10" s="70" t="str">
        <f t="shared" si="1"/>
        <v>XLH * &lt;KBL&gt;</v>
      </c>
      <c r="B10" s="71" t="str">
        <f t="shared" si="2"/>
        <v>Ursprungrasse - Kurilischer Bobtail Langhaar</v>
      </c>
      <c r="C10" s="18"/>
      <c r="D10" s="19"/>
      <c r="E10" s="20"/>
      <c r="F10" s="72">
        <f t="shared" ref="F10:F22" si="5">SUM(C10:E10)</f>
        <v>0</v>
      </c>
      <c r="G10" s="24" t="s">
        <v>242</v>
      </c>
      <c r="H10" s="24" t="s">
        <v>37</v>
      </c>
      <c r="I10" s="24" t="str">
        <f>IF($A$2="D",VLOOKUP(H10,EMS!$A$2:$D$103,3,FALSE),IF($A$2="F",VLOOKUP(H10,EMS!$A$2:$D$103,4,FALSE),VLOOKUP(H10,EMS!$A$2:$D$103,2,FALSE)))</f>
        <v>Kurilischer Bobtail Langhaar</v>
      </c>
      <c r="J10" s="24" t="str">
        <f t="shared" si="4"/>
        <v>XLH</v>
      </c>
    </row>
    <row r="11" spans="1:11" x14ac:dyDescent="0.2">
      <c r="A11" s="70" t="str">
        <f t="shared" si="1"/>
        <v>XSH * &lt;KBS&gt;</v>
      </c>
      <c r="B11" s="71" t="str">
        <f t="shared" si="2"/>
        <v>Ursprungrasse - Kurilischer Bobtail Kurzhaar</v>
      </c>
      <c r="C11" s="18"/>
      <c r="D11" s="19"/>
      <c r="E11" s="20"/>
      <c r="F11" s="72">
        <f t="shared" si="5"/>
        <v>0</v>
      </c>
      <c r="G11" s="24" t="s">
        <v>241</v>
      </c>
      <c r="H11" s="24" t="s">
        <v>39</v>
      </c>
      <c r="I11" s="24" t="str">
        <f>IF($A$2="D",VLOOKUP(H11,EMS!$A$2:$D$103,3,FALSE),IF($A$2="F",VLOOKUP(H11,EMS!$A$2:$D$103,4,FALSE),VLOOKUP(H11,EMS!$A$2:$D$103,2,FALSE)))</f>
        <v>Kurilischer Bobtail Kurzhaar</v>
      </c>
      <c r="J11" s="24" t="str">
        <f t="shared" si="4"/>
        <v>XSH</v>
      </c>
    </row>
    <row r="12" spans="1:11" x14ac:dyDescent="0.2">
      <c r="A12" s="70" t="str">
        <f t="shared" si="1"/>
        <v>XSH * &lt;KOR&gt;</v>
      </c>
      <c r="B12" s="71" t="str">
        <f t="shared" si="2"/>
        <v>Ursprungrasse - Korat</v>
      </c>
      <c r="C12" s="18"/>
      <c r="D12" s="19"/>
      <c r="E12" s="20"/>
      <c r="F12" s="72">
        <f t="shared" si="5"/>
        <v>0</v>
      </c>
      <c r="G12" s="24" t="s">
        <v>241</v>
      </c>
      <c r="H12" s="24" t="s">
        <v>41</v>
      </c>
      <c r="I12" s="24" t="str">
        <f>IF($A$2="D",VLOOKUP(H12,EMS!$A$2:$D$103,3,FALSE),IF($A$2="F",VLOOKUP(H12,EMS!$A$2:$D$103,4,FALSE),VLOOKUP(H12,EMS!$A$2:$D$103,2,FALSE)))</f>
        <v>Korat</v>
      </c>
      <c r="J12" s="24" t="str">
        <f t="shared" si="4"/>
        <v>XSH</v>
      </c>
    </row>
    <row r="13" spans="1:11" x14ac:dyDescent="0.2">
      <c r="A13" s="70" t="str">
        <f t="shared" si="1"/>
        <v>XLH * &lt;MCO&gt;</v>
      </c>
      <c r="B13" s="71" t="str">
        <f t="shared" si="2"/>
        <v>Ursprungrasse - Maine Coon</v>
      </c>
      <c r="C13" s="18"/>
      <c r="D13" s="19"/>
      <c r="E13" s="20"/>
      <c r="F13" s="72">
        <f t="shared" si="5"/>
        <v>0</v>
      </c>
      <c r="G13" s="24" t="s">
        <v>242</v>
      </c>
      <c r="H13" s="24" t="s">
        <v>50</v>
      </c>
      <c r="I13" s="24" t="str">
        <f>IF($A$2="D",VLOOKUP(H13,EMS!$A$2:$D$103,3,FALSE),IF($A$2="F",VLOOKUP(H13,EMS!$A$2:$D$103,4,FALSE),VLOOKUP(H13,EMS!$A$2:$D$103,2,FALSE)))</f>
        <v>Maine Coon</v>
      </c>
      <c r="J13" s="24" t="str">
        <f t="shared" si="4"/>
        <v>XLH</v>
      </c>
    </row>
    <row r="14" spans="1:11" x14ac:dyDescent="0.2">
      <c r="A14" s="70" t="str">
        <f t="shared" si="1"/>
        <v>XLH * &lt;NEM&gt;</v>
      </c>
      <c r="B14" s="71" t="str">
        <f t="shared" si="2"/>
        <v>Ursprungrasse - Neva Masquerade</v>
      </c>
      <c r="C14" s="18"/>
      <c r="D14" s="19"/>
      <c r="E14" s="20"/>
      <c r="F14" s="72">
        <f t="shared" si="5"/>
        <v>0</v>
      </c>
      <c r="G14" s="24" t="s">
        <v>242</v>
      </c>
      <c r="H14" s="24" t="s">
        <v>52</v>
      </c>
      <c r="I14" s="24" t="str">
        <f>IF($A$2="D",VLOOKUP(H14,EMS!$A$2:$D$103,3,FALSE),IF($A$2="F",VLOOKUP(H14,EMS!$A$2:$D$103,4,FALSE),VLOOKUP(H14,EMS!$A$2:$D$103,2,FALSE)))</f>
        <v>Neva Masquerade</v>
      </c>
      <c r="J14" s="24" t="str">
        <f t="shared" si="4"/>
        <v>XLH</v>
      </c>
    </row>
    <row r="15" spans="1:11" x14ac:dyDescent="0.2">
      <c r="A15" s="70" t="str">
        <f t="shared" si="1"/>
        <v>XLH * &lt;NFO&gt;</v>
      </c>
      <c r="B15" s="71" t="str">
        <f t="shared" si="2"/>
        <v>Ursprungrasse - Norwegische Waldkatze</v>
      </c>
      <c r="C15" s="18"/>
      <c r="D15" s="19"/>
      <c r="E15" s="20"/>
      <c r="F15" s="72">
        <f t="shared" si="5"/>
        <v>0</v>
      </c>
      <c r="G15" s="24" t="s">
        <v>242</v>
      </c>
      <c r="H15" s="24" t="s">
        <v>55</v>
      </c>
      <c r="I15" s="24" t="str">
        <f>IF($A$2="D",VLOOKUP(H15,EMS!$A$2:$D$103,3,FALSE),IF($A$2="F",VLOOKUP(H15,EMS!$A$2:$D$103,4,FALSE),VLOOKUP(H15,EMS!$A$2:$D$103,2,FALSE)))</f>
        <v>Norwegische Waldkatze</v>
      </c>
      <c r="J15" s="24" t="str">
        <f t="shared" si="4"/>
        <v>XLH</v>
      </c>
    </row>
    <row r="16" spans="1:11" x14ac:dyDescent="0.2">
      <c r="A16" s="70" t="str">
        <f t="shared" si="1"/>
        <v>XSH * &lt;OCI&gt;</v>
      </c>
      <c r="B16" s="71" t="str">
        <f t="shared" si="2"/>
        <v>Ursprungrasse - Ocicat</v>
      </c>
      <c r="C16" s="18"/>
      <c r="D16" s="19"/>
      <c r="E16" s="20"/>
      <c r="F16" s="72">
        <f t="shared" si="5"/>
        <v>0</v>
      </c>
      <c r="G16" s="24" t="s">
        <v>241</v>
      </c>
      <c r="H16" s="24" t="s">
        <v>57</v>
      </c>
      <c r="I16" s="24" t="str">
        <f>IF($A$2="D",VLOOKUP(H16,EMS!$A$2:$D$103,3,FALSE),IF($A$2="F",VLOOKUP(H16,EMS!$A$2:$D$103,4,FALSE),VLOOKUP(H16,EMS!$A$2:$D$103,2,FALSE)))</f>
        <v>Ocicat</v>
      </c>
      <c r="J16" s="24" t="str">
        <f t="shared" si="4"/>
        <v>XSH</v>
      </c>
    </row>
    <row r="17" spans="1:10" x14ac:dyDescent="0.2">
      <c r="A17" s="70" t="str">
        <f t="shared" si="1"/>
        <v>XLH * &lt;RAG&gt;</v>
      </c>
      <c r="B17" s="71" t="str">
        <f t="shared" si="2"/>
        <v>Ursprungrasse - Ragdoll</v>
      </c>
      <c r="C17" s="18"/>
      <c r="D17" s="19"/>
      <c r="E17" s="20"/>
      <c r="F17" s="72">
        <f t="shared" si="5"/>
        <v>0</v>
      </c>
      <c r="G17" s="24" t="s">
        <v>242</v>
      </c>
      <c r="H17" s="24" t="s">
        <v>66</v>
      </c>
      <c r="I17" s="24" t="str">
        <f>IF($A$2="D",VLOOKUP(H17,EMS!$A$2:$D$103,3,FALSE),IF($A$2="F",VLOOKUP(H17,EMS!$A$2:$D$103,4,FALSE),VLOOKUP(H17,EMS!$A$2:$D$103,2,FALSE)))</f>
        <v>Ragdoll</v>
      </c>
      <c r="J17" s="24" t="str">
        <f t="shared" si="4"/>
        <v>XLH</v>
      </c>
    </row>
    <row r="18" spans="1:10" x14ac:dyDescent="0.2">
      <c r="A18" s="70" t="str">
        <f t="shared" si="1"/>
        <v>XSH * &lt;RUS&gt;</v>
      </c>
      <c r="B18" s="71" t="str">
        <f t="shared" si="2"/>
        <v>Ursprungrasse - Russisch Blau</v>
      </c>
      <c r="C18" s="18"/>
      <c r="D18" s="19"/>
      <c r="E18" s="20"/>
      <c r="F18" s="72">
        <f t="shared" si="5"/>
        <v>0</v>
      </c>
      <c r="G18" s="24" t="s">
        <v>241</v>
      </c>
      <c r="H18" s="24" t="s">
        <v>68</v>
      </c>
      <c r="I18" s="24" t="str">
        <f>IF($A$2="D",VLOOKUP(H18,EMS!$A$2:$D$103,3,FALSE),IF($A$2="F",VLOOKUP(H18,EMS!$A$2:$D$103,4,FALSE),VLOOKUP(H18,EMS!$A$2:$D$103,2,FALSE)))</f>
        <v>Russisch Blau</v>
      </c>
      <c r="J18" s="24" t="str">
        <f t="shared" si="4"/>
        <v>XSH</v>
      </c>
    </row>
    <row r="19" spans="1:10" x14ac:dyDescent="0.2">
      <c r="A19" s="70" t="str">
        <f t="shared" si="1"/>
        <v>XLH * &lt;SIB&gt;</v>
      </c>
      <c r="B19" s="71" t="str">
        <f t="shared" si="2"/>
        <v>Ursprungrasse - Sibirer</v>
      </c>
      <c r="C19" s="18"/>
      <c r="D19" s="19"/>
      <c r="E19" s="20"/>
      <c r="F19" s="72">
        <f t="shared" si="5"/>
        <v>0</v>
      </c>
      <c r="G19" s="24" t="s">
        <v>242</v>
      </c>
      <c r="H19" s="24" t="s">
        <v>54</v>
      </c>
      <c r="I19" s="24" t="str">
        <f>IF($A$2="D",VLOOKUP(H19,EMS!$A$2:$D$103,3,FALSE),IF($A$2="F",VLOOKUP(H19,EMS!$A$2:$D$103,4,FALSE),VLOOKUP(H19,EMS!$A$2:$D$103,2,FALSE)))</f>
        <v>Sibirer</v>
      </c>
      <c r="J19" s="24" t="str">
        <f t="shared" si="4"/>
        <v>XLH</v>
      </c>
    </row>
    <row r="20" spans="1:10" x14ac:dyDescent="0.2">
      <c r="A20" s="70" t="str">
        <f t="shared" si="1"/>
        <v>XSH * &lt;SIN&gt;</v>
      </c>
      <c r="B20" s="71" t="str">
        <f t="shared" si="2"/>
        <v>Ursprungrasse - Singapura</v>
      </c>
      <c r="C20" s="18"/>
      <c r="D20" s="19"/>
      <c r="E20" s="20"/>
      <c r="F20" s="72">
        <f t="shared" si="5"/>
        <v>0</v>
      </c>
      <c r="G20" s="24" t="s">
        <v>241</v>
      </c>
      <c r="H20" s="24" t="s">
        <v>75</v>
      </c>
      <c r="I20" s="24" t="str">
        <f>IF($A$2="D",VLOOKUP(H20,EMS!$A$2:$D$103,3,FALSE),IF($A$2="F",VLOOKUP(H20,EMS!$A$2:$D$103,4,FALSE),VLOOKUP(H20,EMS!$A$2:$D$103,2,FALSE)))</f>
        <v>Singapura</v>
      </c>
      <c r="J20" s="24" t="str">
        <f t="shared" si="4"/>
        <v>XSH</v>
      </c>
    </row>
    <row r="21" spans="1:10" x14ac:dyDescent="0.2">
      <c r="A21" s="70" t="str">
        <f t="shared" si="1"/>
        <v>XSH * &lt;THA&gt;</v>
      </c>
      <c r="B21" s="71" t="str">
        <f t="shared" si="2"/>
        <v>Ursprungrasse - Thai</v>
      </c>
      <c r="C21" s="18"/>
      <c r="D21" s="19"/>
      <c r="E21" s="20"/>
      <c r="F21" s="72">
        <f t="shared" si="5"/>
        <v>0</v>
      </c>
      <c r="G21" s="24" t="s">
        <v>241</v>
      </c>
      <c r="H21" s="24" t="s">
        <v>88</v>
      </c>
      <c r="I21" s="24" t="str">
        <f>IF($A$2="D",VLOOKUP(H21,EMS!$A$2:$D$103,3,FALSE),IF($A$2="F",VLOOKUP(H21,EMS!$A$2:$D$103,4,FALSE),VLOOKUP(H21,EMS!$A$2:$D$103,2,FALSE)))</f>
        <v>Thai</v>
      </c>
      <c r="J21" s="24" t="str">
        <f t="shared" si="4"/>
        <v>XSH</v>
      </c>
    </row>
    <row r="22" spans="1:10" ht="13.5" thickBot="1" x14ac:dyDescent="0.25">
      <c r="A22" s="70" t="str">
        <f t="shared" si="1"/>
        <v>XLH * &lt;TUV&gt;</v>
      </c>
      <c r="B22" s="71" t="str">
        <f t="shared" si="2"/>
        <v>Ursprungrasse - Türkisch Van</v>
      </c>
      <c r="C22" s="15"/>
      <c r="D22" s="16"/>
      <c r="E22" s="17"/>
      <c r="F22" s="72">
        <f t="shared" si="5"/>
        <v>0</v>
      </c>
      <c r="G22" s="24" t="s">
        <v>242</v>
      </c>
      <c r="H22" s="24" t="s">
        <v>90</v>
      </c>
      <c r="I22" s="24" t="str">
        <f>IF($A$2="D",VLOOKUP(H22,EMS!$A$2:$D$103,3,FALSE),IF($A$2="F",VLOOKUP(H22,EMS!$A$2:$D$103,4,FALSE),VLOOKUP(H22,EMS!$A$2:$D$103,2,FALSE)))</f>
        <v>Türkisch Van</v>
      </c>
      <c r="J22" s="24" t="str">
        <f t="shared" si="4"/>
        <v>XLH</v>
      </c>
    </row>
  </sheetData>
  <sheetProtection algorithmName="SHA-512" hashValue="WdMpUjF5MUQ6sqkAm1LNmZGu63wJOqlYarJjbn27d5QOCk7CwzDcldU37vWwtPQqknzhQHdChLssQ6DaUSckbQ==" saltValue="v6wOyxU8hKn2tM4PB/3F9A==" spinCount="100000" sheet="1" selectLockedCells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E17" sqref="E17"/>
    </sheetView>
  </sheetViews>
  <sheetFormatPr defaultColWidth="9.140625" defaultRowHeight="12.75" x14ac:dyDescent="0.2"/>
  <cols>
    <col min="1" max="1" width="9.7109375" style="2" bestFit="1" customWidth="1"/>
    <col min="2" max="2" width="23.5703125" style="2" bestFit="1" customWidth="1"/>
    <col min="3" max="3" width="28.28515625" style="2" bestFit="1" customWidth="1"/>
    <col min="4" max="4" width="27.28515625" style="2" bestFit="1" customWidth="1"/>
    <col min="5" max="16384" width="9.140625" style="2"/>
  </cols>
  <sheetData>
    <row r="1" spans="1:4" x14ac:dyDescent="0.2">
      <c r="A1" s="3" t="s">
        <v>139</v>
      </c>
      <c r="B1" s="4" t="s">
        <v>140</v>
      </c>
      <c r="C1" s="4" t="s">
        <v>141</v>
      </c>
      <c r="D1" s="4" t="s">
        <v>142</v>
      </c>
    </row>
    <row r="2" spans="1:4" x14ac:dyDescent="0.2">
      <c r="A2" s="7" t="s">
        <v>216</v>
      </c>
      <c r="B2" s="8" t="s">
        <v>92</v>
      </c>
      <c r="C2" s="8" t="s">
        <v>199</v>
      </c>
      <c r="D2" s="8" t="s">
        <v>200</v>
      </c>
    </row>
    <row r="3" spans="1:4" x14ac:dyDescent="0.2">
      <c r="A3" s="7" t="s">
        <v>217</v>
      </c>
      <c r="B3" s="8" t="s">
        <v>93</v>
      </c>
      <c r="C3" s="8" t="s">
        <v>201</v>
      </c>
      <c r="D3" s="8" t="s">
        <v>202</v>
      </c>
    </row>
    <row r="4" spans="1:4" x14ac:dyDescent="0.2">
      <c r="A4" s="5" t="s">
        <v>0</v>
      </c>
      <c r="B4" s="6" t="s">
        <v>1</v>
      </c>
      <c r="C4" s="6" t="s">
        <v>143</v>
      </c>
      <c r="D4" s="6" t="s">
        <v>144</v>
      </c>
    </row>
    <row r="5" spans="1:4" x14ac:dyDescent="0.2">
      <c r="A5" s="5" t="s">
        <v>3</v>
      </c>
      <c r="B5" s="6" t="s">
        <v>4</v>
      </c>
      <c r="C5" s="6" t="s">
        <v>145</v>
      </c>
      <c r="D5" s="6" t="s">
        <v>146</v>
      </c>
    </row>
    <row r="6" spans="1:4" x14ac:dyDescent="0.2">
      <c r="A6" s="5" t="s">
        <v>5</v>
      </c>
      <c r="B6" s="6" t="s">
        <v>6</v>
      </c>
      <c r="C6" s="6" t="s">
        <v>147</v>
      </c>
      <c r="D6" s="6" t="s">
        <v>148</v>
      </c>
    </row>
    <row r="7" spans="1:4" x14ac:dyDescent="0.2">
      <c r="A7" s="7" t="s">
        <v>218</v>
      </c>
      <c r="B7" s="8" t="s">
        <v>94</v>
      </c>
      <c r="C7" s="8" t="s">
        <v>203</v>
      </c>
      <c r="D7" s="8" t="s">
        <v>204</v>
      </c>
    </row>
    <row r="8" spans="1:4" x14ac:dyDescent="0.2">
      <c r="A8" s="7" t="s">
        <v>219</v>
      </c>
      <c r="B8" s="8" t="s">
        <v>96</v>
      </c>
      <c r="C8" s="8" t="s">
        <v>205</v>
      </c>
      <c r="D8" s="8" t="s">
        <v>206</v>
      </c>
    </row>
    <row r="9" spans="1:4" x14ac:dyDescent="0.2">
      <c r="A9" s="7" t="s">
        <v>220</v>
      </c>
      <c r="B9" s="8" t="s">
        <v>97</v>
      </c>
      <c r="C9" s="8" t="s">
        <v>207</v>
      </c>
      <c r="D9" s="8" t="s">
        <v>208</v>
      </c>
    </row>
    <row r="10" spans="1:4" x14ac:dyDescent="0.2">
      <c r="A10" s="7" t="s">
        <v>221</v>
      </c>
      <c r="B10" s="8" t="s">
        <v>95</v>
      </c>
      <c r="C10" s="8" t="s">
        <v>209</v>
      </c>
      <c r="D10" s="8" t="s">
        <v>210</v>
      </c>
    </row>
    <row r="11" spans="1:4" x14ac:dyDescent="0.2">
      <c r="A11" s="7" t="s">
        <v>222</v>
      </c>
      <c r="B11" s="8" t="s">
        <v>98</v>
      </c>
      <c r="C11" s="8" t="s">
        <v>98</v>
      </c>
      <c r="D11" s="8" t="s">
        <v>98</v>
      </c>
    </row>
    <row r="12" spans="1:4" x14ac:dyDescent="0.2">
      <c r="A12" s="5" t="s">
        <v>7</v>
      </c>
      <c r="B12" s="6" t="s">
        <v>8</v>
      </c>
      <c r="C12" s="6" t="s">
        <v>8</v>
      </c>
      <c r="D12" s="6" t="s">
        <v>149</v>
      </c>
    </row>
    <row r="13" spans="1:4" x14ac:dyDescent="0.2">
      <c r="A13" s="5" t="s">
        <v>9</v>
      </c>
      <c r="B13" s="6" t="s">
        <v>10</v>
      </c>
      <c r="C13" s="6" t="s">
        <v>10</v>
      </c>
      <c r="D13" s="6" t="s">
        <v>10</v>
      </c>
    </row>
    <row r="14" spans="1:4" x14ac:dyDescent="0.2">
      <c r="A14" s="5" t="s">
        <v>11</v>
      </c>
      <c r="B14" s="6" t="s">
        <v>12</v>
      </c>
      <c r="C14" s="6" t="s">
        <v>150</v>
      </c>
      <c r="D14" s="6" t="s">
        <v>151</v>
      </c>
    </row>
    <row r="15" spans="1:4" x14ac:dyDescent="0.2">
      <c r="A15" s="5" t="s">
        <v>14</v>
      </c>
      <c r="B15" s="6" t="s">
        <v>15</v>
      </c>
      <c r="C15" s="6" t="s">
        <v>15</v>
      </c>
      <c r="D15" s="6" t="s">
        <v>15</v>
      </c>
    </row>
    <row r="16" spans="1:4" x14ac:dyDescent="0.2">
      <c r="A16" s="7" t="s">
        <v>311</v>
      </c>
      <c r="B16" s="8" t="s">
        <v>99</v>
      </c>
      <c r="C16" s="8" t="s">
        <v>99</v>
      </c>
      <c r="D16" s="8" t="s">
        <v>99</v>
      </c>
    </row>
    <row r="17" spans="1:4" x14ac:dyDescent="0.2">
      <c r="A17" s="7" t="s">
        <v>312</v>
      </c>
      <c r="B17" s="8" t="s">
        <v>313</v>
      </c>
      <c r="C17" s="8" t="s">
        <v>314</v>
      </c>
      <c r="D17" s="8" t="s">
        <v>315</v>
      </c>
    </row>
    <row r="18" spans="1:4" x14ac:dyDescent="0.2">
      <c r="A18" s="7" t="s">
        <v>223</v>
      </c>
      <c r="B18" s="8" t="s">
        <v>100</v>
      </c>
      <c r="C18" s="8" t="s">
        <v>100</v>
      </c>
      <c r="D18" s="8" t="s">
        <v>211</v>
      </c>
    </row>
    <row r="19" spans="1:4" x14ac:dyDescent="0.2">
      <c r="A19" s="5" t="s">
        <v>13</v>
      </c>
      <c r="B19" s="6" t="s">
        <v>16</v>
      </c>
      <c r="C19" s="6" t="s">
        <v>152</v>
      </c>
      <c r="D19" s="6" t="s">
        <v>153</v>
      </c>
    </row>
    <row r="20" spans="1:4" x14ac:dyDescent="0.2">
      <c r="A20" s="5" t="s">
        <v>17</v>
      </c>
      <c r="B20" s="6" t="s">
        <v>18</v>
      </c>
      <c r="C20" s="6" t="s">
        <v>154</v>
      </c>
      <c r="D20" s="6" t="s">
        <v>18</v>
      </c>
    </row>
    <row r="21" spans="1:4" x14ac:dyDescent="0.2">
      <c r="A21" s="5" t="s">
        <v>19</v>
      </c>
      <c r="B21" s="6" t="s">
        <v>20</v>
      </c>
      <c r="C21" s="6" t="s">
        <v>155</v>
      </c>
      <c r="D21" s="6" t="s">
        <v>20</v>
      </c>
    </row>
    <row r="22" spans="1:4" x14ac:dyDescent="0.2">
      <c r="A22" s="5" t="s">
        <v>21</v>
      </c>
      <c r="B22" s="6" t="s">
        <v>22</v>
      </c>
      <c r="C22" s="6" t="s">
        <v>22</v>
      </c>
      <c r="D22" s="6" t="s">
        <v>156</v>
      </c>
    </row>
    <row r="23" spans="1:4" x14ac:dyDescent="0.2">
      <c r="A23" s="5" t="s">
        <v>23</v>
      </c>
      <c r="B23" s="6" t="s">
        <v>24</v>
      </c>
      <c r="C23" s="6" t="s">
        <v>24</v>
      </c>
      <c r="D23" s="6" t="s">
        <v>24</v>
      </c>
    </row>
    <row r="24" spans="1:4" x14ac:dyDescent="0.2">
      <c r="A24" s="5" t="s">
        <v>26</v>
      </c>
      <c r="B24" s="6" t="s">
        <v>27</v>
      </c>
      <c r="C24" s="6" t="s">
        <v>27</v>
      </c>
      <c r="D24" s="6" t="s">
        <v>157</v>
      </c>
    </row>
    <row r="25" spans="1:4" x14ac:dyDescent="0.2">
      <c r="A25" s="5" t="s">
        <v>28</v>
      </c>
      <c r="B25" s="6" t="s">
        <v>29</v>
      </c>
      <c r="C25" s="6" t="s">
        <v>29</v>
      </c>
      <c r="D25" s="6" t="s">
        <v>29</v>
      </c>
    </row>
    <row r="26" spans="1:4" x14ac:dyDescent="0.2">
      <c r="A26" s="5" t="s">
        <v>30</v>
      </c>
      <c r="B26" s="6" t="s">
        <v>31</v>
      </c>
      <c r="C26" s="6" t="s">
        <v>158</v>
      </c>
      <c r="D26" s="6" t="s">
        <v>159</v>
      </c>
    </row>
    <row r="27" spans="1:4" x14ac:dyDescent="0.2">
      <c r="A27" s="5" t="s">
        <v>32</v>
      </c>
      <c r="B27" s="6" t="s">
        <v>33</v>
      </c>
      <c r="C27" s="6" t="s">
        <v>33</v>
      </c>
      <c r="D27" s="6" t="s">
        <v>33</v>
      </c>
    </row>
    <row r="28" spans="1:4" x14ac:dyDescent="0.2">
      <c r="A28" s="5" t="s">
        <v>35</v>
      </c>
      <c r="B28" s="6" t="s">
        <v>36</v>
      </c>
      <c r="C28" s="6" t="s">
        <v>36</v>
      </c>
      <c r="D28" s="6" t="s">
        <v>160</v>
      </c>
    </row>
    <row r="29" spans="1:4" x14ac:dyDescent="0.2">
      <c r="A29" s="5" t="s">
        <v>295</v>
      </c>
      <c r="B29" s="6" t="s">
        <v>296</v>
      </c>
      <c r="C29" s="6" t="s">
        <v>298</v>
      </c>
      <c r="D29" s="6" t="s">
        <v>301</v>
      </c>
    </row>
    <row r="30" spans="1:4" x14ac:dyDescent="0.2">
      <c r="A30" s="5" t="s">
        <v>306</v>
      </c>
      <c r="B30" s="6" t="s">
        <v>297</v>
      </c>
      <c r="C30" s="6" t="s">
        <v>299</v>
      </c>
      <c r="D30" s="6" t="s">
        <v>300</v>
      </c>
    </row>
    <row r="31" spans="1:4" x14ac:dyDescent="0.2">
      <c r="A31" s="5" t="s">
        <v>37</v>
      </c>
      <c r="B31" s="6" t="s">
        <v>38</v>
      </c>
      <c r="C31" s="6" t="s">
        <v>161</v>
      </c>
      <c r="D31" s="6" t="s">
        <v>162</v>
      </c>
    </row>
    <row r="32" spans="1:4" x14ac:dyDescent="0.2">
      <c r="A32" s="5" t="s">
        <v>39</v>
      </c>
      <c r="B32" s="6" t="s">
        <v>40</v>
      </c>
      <c r="C32" s="6" t="s">
        <v>163</v>
      </c>
      <c r="D32" s="6" t="s">
        <v>164</v>
      </c>
    </row>
    <row r="33" spans="1:4" x14ac:dyDescent="0.2">
      <c r="A33" s="5" t="s">
        <v>41</v>
      </c>
      <c r="B33" s="6" t="s">
        <v>42</v>
      </c>
      <c r="C33" s="6" t="s">
        <v>42</v>
      </c>
      <c r="D33" s="6" t="s">
        <v>42</v>
      </c>
    </row>
    <row r="34" spans="1:4" x14ac:dyDescent="0.2">
      <c r="A34" s="7" t="s">
        <v>43</v>
      </c>
      <c r="B34" s="8" t="s">
        <v>44</v>
      </c>
      <c r="C34" s="8" t="s">
        <v>165</v>
      </c>
      <c r="D34" s="8" t="s">
        <v>166</v>
      </c>
    </row>
    <row r="35" spans="1:4" x14ac:dyDescent="0.2">
      <c r="A35" s="7" t="s">
        <v>45</v>
      </c>
      <c r="B35" s="8" t="s">
        <v>46</v>
      </c>
      <c r="C35" s="8" t="s">
        <v>167</v>
      </c>
      <c r="D35" s="8" t="s">
        <v>168</v>
      </c>
    </row>
    <row r="36" spans="1:4" x14ac:dyDescent="0.2">
      <c r="A36" s="7" t="s">
        <v>310</v>
      </c>
      <c r="B36" s="8" t="s">
        <v>101</v>
      </c>
      <c r="C36" s="8" t="s">
        <v>101</v>
      </c>
      <c r="D36" s="8" t="s">
        <v>101</v>
      </c>
    </row>
    <row r="37" spans="1:4" x14ac:dyDescent="0.2">
      <c r="A37" s="5" t="s">
        <v>25</v>
      </c>
      <c r="B37" s="6" t="s">
        <v>47</v>
      </c>
      <c r="C37" s="6" t="s">
        <v>47</v>
      </c>
      <c r="D37" s="6" t="s">
        <v>47</v>
      </c>
    </row>
    <row r="38" spans="1:4" x14ac:dyDescent="0.2">
      <c r="A38" s="5" t="s">
        <v>48</v>
      </c>
      <c r="B38" s="6" t="s">
        <v>49</v>
      </c>
      <c r="C38" s="6" t="s">
        <v>169</v>
      </c>
      <c r="D38" s="6" t="s">
        <v>170</v>
      </c>
    </row>
    <row r="39" spans="1:4" x14ac:dyDescent="0.2">
      <c r="A39" s="7" t="s">
        <v>224</v>
      </c>
      <c r="B39" s="8" t="s">
        <v>102</v>
      </c>
      <c r="C39" s="8" t="s">
        <v>102</v>
      </c>
      <c r="D39" s="8" t="s">
        <v>102</v>
      </c>
    </row>
    <row r="40" spans="1:4" x14ac:dyDescent="0.2">
      <c r="A40" s="5" t="s">
        <v>50</v>
      </c>
      <c r="B40" s="6" t="s">
        <v>51</v>
      </c>
      <c r="C40" s="6" t="s">
        <v>51</v>
      </c>
      <c r="D40" s="6" t="s">
        <v>51</v>
      </c>
    </row>
    <row r="41" spans="1:4" x14ac:dyDescent="0.2">
      <c r="A41" s="7" t="s">
        <v>225</v>
      </c>
      <c r="B41" s="8" t="s">
        <v>103</v>
      </c>
      <c r="C41" s="8" t="s">
        <v>103</v>
      </c>
      <c r="D41" s="8" t="s">
        <v>103</v>
      </c>
    </row>
    <row r="42" spans="1:4" x14ac:dyDescent="0.2">
      <c r="A42" s="5" t="s">
        <v>52</v>
      </c>
      <c r="B42" s="6" t="s">
        <v>53</v>
      </c>
      <c r="C42" s="6" t="s">
        <v>53</v>
      </c>
      <c r="D42" s="6" t="s">
        <v>53</v>
      </c>
    </row>
    <row r="43" spans="1:4" x14ac:dyDescent="0.2">
      <c r="A43" s="5" t="s">
        <v>55</v>
      </c>
      <c r="B43" s="6" t="s">
        <v>56</v>
      </c>
      <c r="C43" s="6" t="s">
        <v>171</v>
      </c>
      <c r="D43" s="6" t="s">
        <v>172</v>
      </c>
    </row>
    <row r="44" spans="1:4" x14ac:dyDescent="0.2">
      <c r="A44" s="5" t="s">
        <v>57</v>
      </c>
      <c r="B44" s="6" t="s">
        <v>58</v>
      </c>
      <c r="C44" s="6" t="s">
        <v>58</v>
      </c>
      <c r="D44" s="6" t="s">
        <v>58</v>
      </c>
    </row>
    <row r="45" spans="1:4" x14ac:dyDescent="0.2">
      <c r="A45" s="5" t="s">
        <v>59</v>
      </c>
      <c r="B45" s="6" t="s">
        <v>60</v>
      </c>
      <c r="C45" s="6" t="s">
        <v>173</v>
      </c>
      <c r="D45" s="6" t="s">
        <v>174</v>
      </c>
    </row>
    <row r="46" spans="1:4" x14ac:dyDescent="0.2">
      <c r="A46" s="5" t="s">
        <v>61</v>
      </c>
      <c r="B46" s="6" t="s">
        <v>62</v>
      </c>
      <c r="C46" s="6" t="s">
        <v>175</v>
      </c>
      <c r="D46" s="6" t="s">
        <v>176</v>
      </c>
    </row>
    <row r="47" spans="1:4" x14ac:dyDescent="0.2">
      <c r="A47" s="5" t="s">
        <v>63</v>
      </c>
      <c r="B47" s="6" t="s">
        <v>64</v>
      </c>
      <c r="C47" s="6" t="s">
        <v>64</v>
      </c>
      <c r="D47" s="6" t="s">
        <v>64</v>
      </c>
    </row>
    <row r="48" spans="1:4" x14ac:dyDescent="0.2">
      <c r="A48" s="5" t="s">
        <v>34</v>
      </c>
      <c r="B48" s="6" t="s">
        <v>65</v>
      </c>
      <c r="C48" s="6" t="s">
        <v>177</v>
      </c>
      <c r="D48" s="6" t="s">
        <v>178</v>
      </c>
    </row>
    <row r="49" spans="1:4" x14ac:dyDescent="0.2">
      <c r="A49" s="5" t="s">
        <v>66</v>
      </c>
      <c r="B49" s="6" t="s">
        <v>67</v>
      </c>
      <c r="C49" s="6" t="s">
        <v>67</v>
      </c>
      <c r="D49" s="6" t="s">
        <v>67</v>
      </c>
    </row>
    <row r="50" spans="1:4" x14ac:dyDescent="0.2">
      <c r="A50" s="7" t="s">
        <v>226</v>
      </c>
      <c r="B50" s="10" t="s">
        <v>104</v>
      </c>
      <c r="C50" s="8" t="s">
        <v>104</v>
      </c>
      <c r="D50" s="8" t="s">
        <v>104</v>
      </c>
    </row>
    <row r="51" spans="1:4" x14ac:dyDescent="0.2">
      <c r="A51" s="5" t="s">
        <v>68</v>
      </c>
      <c r="B51" s="11" t="s">
        <v>69</v>
      </c>
      <c r="C51" s="6" t="s">
        <v>179</v>
      </c>
      <c r="D51" s="6" t="s">
        <v>180</v>
      </c>
    </row>
    <row r="52" spans="1:4" x14ac:dyDescent="0.2">
      <c r="A52" s="5" t="s">
        <v>70</v>
      </c>
      <c r="B52" s="11" t="s">
        <v>71</v>
      </c>
      <c r="C52" s="6" t="s">
        <v>181</v>
      </c>
      <c r="D52" s="6" t="s">
        <v>182</v>
      </c>
    </row>
    <row r="53" spans="1:4" x14ac:dyDescent="0.2">
      <c r="A53" s="5" t="s">
        <v>72</v>
      </c>
      <c r="B53" s="11" t="s">
        <v>73</v>
      </c>
      <c r="C53" s="6" t="s">
        <v>183</v>
      </c>
      <c r="D53" s="6" t="s">
        <v>184</v>
      </c>
    </row>
    <row r="54" spans="1:4" x14ac:dyDescent="0.2">
      <c r="A54" s="5" t="s">
        <v>54</v>
      </c>
      <c r="B54" s="11" t="s">
        <v>74</v>
      </c>
      <c r="C54" s="6" t="s">
        <v>185</v>
      </c>
      <c r="D54" s="6" t="s">
        <v>186</v>
      </c>
    </row>
    <row r="55" spans="1:4" x14ac:dyDescent="0.2">
      <c r="A55" s="7" t="s">
        <v>75</v>
      </c>
      <c r="B55" s="8" t="s">
        <v>76</v>
      </c>
      <c r="C55" s="8" t="s">
        <v>76</v>
      </c>
      <c r="D55" s="8" t="s">
        <v>76</v>
      </c>
    </row>
    <row r="56" spans="1:4" x14ac:dyDescent="0.2">
      <c r="A56" s="5" t="s">
        <v>77</v>
      </c>
      <c r="B56" s="6" t="s">
        <v>78</v>
      </c>
      <c r="C56" s="6" t="s">
        <v>78</v>
      </c>
      <c r="D56" s="6" t="s">
        <v>78</v>
      </c>
    </row>
    <row r="57" spans="1:4" x14ac:dyDescent="0.2">
      <c r="A57" s="5" t="s">
        <v>79</v>
      </c>
      <c r="B57" s="6" t="s">
        <v>80</v>
      </c>
      <c r="C57" s="6" t="s">
        <v>80</v>
      </c>
      <c r="D57" s="6" t="s">
        <v>80</v>
      </c>
    </row>
    <row r="58" spans="1:4" x14ac:dyDescent="0.2">
      <c r="A58" s="5" t="s">
        <v>2</v>
      </c>
      <c r="B58" s="6" t="s">
        <v>81</v>
      </c>
      <c r="C58" s="6" t="s">
        <v>81</v>
      </c>
      <c r="D58" s="6" t="s">
        <v>81</v>
      </c>
    </row>
    <row r="59" spans="1:4" x14ac:dyDescent="0.2">
      <c r="A59" s="5" t="s">
        <v>82</v>
      </c>
      <c r="B59" s="6" t="s">
        <v>83</v>
      </c>
      <c r="C59" s="6" t="s">
        <v>83</v>
      </c>
      <c r="D59" s="6" t="s">
        <v>83</v>
      </c>
    </row>
    <row r="60" spans="1:4" x14ac:dyDescent="0.2">
      <c r="A60" s="7" t="s">
        <v>84</v>
      </c>
      <c r="B60" s="8" t="s">
        <v>85</v>
      </c>
      <c r="C60" s="8" t="s">
        <v>187</v>
      </c>
      <c r="D60" s="8" t="s">
        <v>188</v>
      </c>
    </row>
    <row r="61" spans="1:4" x14ac:dyDescent="0.2">
      <c r="A61" s="7" t="s">
        <v>86</v>
      </c>
      <c r="B61" s="8" t="s">
        <v>87</v>
      </c>
      <c r="C61" s="8" t="s">
        <v>189</v>
      </c>
      <c r="D61" s="8" t="s">
        <v>190</v>
      </c>
    </row>
    <row r="62" spans="1:4" x14ac:dyDescent="0.2">
      <c r="A62" s="7" t="s">
        <v>105</v>
      </c>
      <c r="B62" s="8" t="s">
        <v>106</v>
      </c>
      <c r="C62" s="8" t="s">
        <v>106</v>
      </c>
      <c r="D62" s="8" t="s">
        <v>106</v>
      </c>
    </row>
    <row r="63" spans="1:4" x14ac:dyDescent="0.2">
      <c r="A63" s="7" t="s">
        <v>88</v>
      </c>
      <c r="B63" s="8" t="s">
        <v>89</v>
      </c>
      <c r="C63" s="8" t="s">
        <v>89</v>
      </c>
      <c r="D63" s="8" t="s">
        <v>240</v>
      </c>
    </row>
    <row r="64" spans="1:4" x14ac:dyDescent="0.2">
      <c r="A64" s="7" t="s">
        <v>107</v>
      </c>
      <c r="B64" s="8" t="s">
        <v>108</v>
      </c>
      <c r="C64" s="8" t="s">
        <v>108</v>
      </c>
      <c r="D64" s="8" t="s">
        <v>108</v>
      </c>
    </row>
    <row r="65" spans="1:4" x14ac:dyDescent="0.2">
      <c r="A65" s="7" t="s">
        <v>227</v>
      </c>
      <c r="B65" s="8" t="s">
        <v>109</v>
      </c>
      <c r="C65" s="8" t="s">
        <v>212</v>
      </c>
      <c r="D65" s="8" t="s">
        <v>213</v>
      </c>
    </row>
    <row r="66" spans="1:4" x14ac:dyDescent="0.2">
      <c r="A66" s="7" t="s">
        <v>228</v>
      </c>
      <c r="B66" s="8" t="s">
        <v>110</v>
      </c>
      <c r="C66" s="8" t="s">
        <v>214</v>
      </c>
      <c r="D66" s="8" t="s">
        <v>215</v>
      </c>
    </row>
    <row r="67" spans="1:4" x14ac:dyDescent="0.2">
      <c r="A67" s="5" t="s">
        <v>191</v>
      </c>
      <c r="B67" s="6" t="s">
        <v>192</v>
      </c>
      <c r="C67" s="6" t="s">
        <v>193</v>
      </c>
      <c r="D67" s="6" t="s">
        <v>194</v>
      </c>
    </row>
    <row r="68" spans="1:4" x14ac:dyDescent="0.2">
      <c r="A68" s="5" t="s">
        <v>90</v>
      </c>
      <c r="B68" s="6" t="s">
        <v>91</v>
      </c>
      <c r="C68" s="6" t="s">
        <v>195</v>
      </c>
      <c r="D68" s="6" t="s">
        <v>196</v>
      </c>
    </row>
    <row r="69" spans="1:4" x14ac:dyDescent="0.2">
      <c r="A69" s="5" t="s">
        <v>111</v>
      </c>
      <c r="B69" s="9" t="s">
        <v>238</v>
      </c>
      <c r="C69" s="9" t="s">
        <v>197</v>
      </c>
      <c r="D69" s="9" t="s">
        <v>257</v>
      </c>
    </row>
    <row r="70" spans="1:4" x14ac:dyDescent="0.2">
      <c r="A70" s="5" t="s">
        <v>112</v>
      </c>
      <c r="B70" s="9" t="s">
        <v>239</v>
      </c>
      <c r="C70" s="9" t="s">
        <v>198</v>
      </c>
      <c r="D70" s="9" t="s">
        <v>258</v>
      </c>
    </row>
  </sheetData>
  <sortState ref="A2:D67">
    <sortCondition ref="A2:A6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Intro</vt:lpstr>
      <vt:lpstr>Cat 1</vt:lpstr>
      <vt:lpstr>Cat 2</vt:lpstr>
      <vt:lpstr>Cat 3</vt:lpstr>
      <vt:lpstr>Cat 4</vt:lpstr>
      <vt:lpstr>Non</vt:lpstr>
      <vt:lpstr>XLH XSH</vt:lpstr>
      <vt:lpstr>EMS</vt:lpstr>
      <vt:lpstr>Languages</vt:lpstr>
      <vt:lpstr>'Cat 1'!Print_Area</vt:lpstr>
      <vt:lpstr>'Cat 2'!Print_Area</vt:lpstr>
      <vt:lpstr>'Cat 3'!Print_Area</vt:lpstr>
      <vt:lpstr>'Cat 4'!Print_Area</vt:lpstr>
      <vt:lpstr>Intro!Print_Area</vt:lpstr>
      <vt:lpstr>Non!Print_Area</vt:lpstr>
      <vt:lpstr>'XLH XSH'!Print_Area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</cp:lastModifiedBy>
  <cp:lastPrinted>2022-01-23T12:25:38Z</cp:lastPrinted>
  <dcterms:created xsi:type="dcterms:W3CDTF">2019-11-21T16:33:00Z</dcterms:created>
  <dcterms:modified xsi:type="dcterms:W3CDTF">2023-11-28T18:53:43Z</dcterms:modified>
</cp:coreProperties>
</file>